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505" yWindow="-15" windowWidth="14310" windowHeight="12240"/>
  </bookViews>
  <sheets>
    <sheet name="Лист1" sheetId="1" r:id="rId1"/>
  </sheets>
  <definedNames>
    <definedName name="Excel_BuiltIn_Print_Area" localSheetId="0">Лист1!#REF!</definedName>
    <definedName name="Excel_BuiltIn_Print_Titles" localSheetId="0">NA()</definedName>
    <definedName name="_xlnm.Print_Titles" localSheetId="0">Лист1!$5:$8</definedName>
    <definedName name="_xlnm.Print_Area" localSheetId="0">Лист1!$A$1:$R$64</definedName>
  </definedNames>
  <calcPr calcId="124519" calcMode="manual" fullCalcOnLoad="1"/>
</workbook>
</file>

<file path=xl/calcChain.xml><?xml version="1.0" encoding="utf-8"?>
<calcChain xmlns="http://schemas.openxmlformats.org/spreadsheetml/2006/main">
  <c r="E57" i="1"/>
  <c r="E55"/>
  <c r="E17"/>
  <c r="E15"/>
  <c r="E53"/>
  <c r="E51"/>
  <c r="E49"/>
  <c r="E47"/>
  <c r="M11"/>
  <c r="L11"/>
  <c r="H11"/>
  <c r="G11"/>
  <c r="E13"/>
  <c r="E11" s="1"/>
  <c r="C11"/>
  <c r="C62" s="1"/>
  <c r="C64" s="1"/>
  <c r="R11"/>
  <c r="R62"/>
  <c r="Q11"/>
  <c r="Q62"/>
  <c r="P11"/>
  <c r="P62"/>
  <c r="O11"/>
  <c r="O62"/>
  <c r="N11"/>
  <c r="N62"/>
  <c r="M62"/>
  <c r="L19"/>
  <c r="E19" s="1"/>
  <c r="L31"/>
  <c r="L33"/>
  <c r="K11"/>
  <c r="K25"/>
  <c r="K21"/>
  <c r="K23"/>
  <c r="K27"/>
  <c r="K29"/>
  <c r="K31"/>
  <c r="K33"/>
  <c r="K35"/>
  <c r="K37"/>
  <c r="K39"/>
  <c r="K41"/>
  <c r="K43"/>
  <c r="K45"/>
  <c r="K47"/>
  <c r="K55"/>
  <c r="K57"/>
  <c r="J11"/>
  <c r="J62"/>
  <c r="F11"/>
  <c r="I11"/>
  <c r="I62" s="1"/>
  <c r="I64" s="1"/>
  <c r="I19"/>
  <c r="I23"/>
  <c r="I25"/>
  <c r="I27"/>
  <c r="I29"/>
  <c r="I31"/>
  <c r="I33"/>
  <c r="I35"/>
  <c r="I37"/>
  <c r="I39"/>
  <c r="I41"/>
  <c r="I43"/>
  <c r="I45"/>
  <c r="I47"/>
  <c r="I55"/>
  <c r="I57"/>
  <c r="H62"/>
  <c r="G62"/>
  <c r="F62"/>
  <c r="E25"/>
  <c r="E60"/>
  <c r="E21"/>
  <c r="E23"/>
  <c r="E27"/>
  <c r="E29"/>
  <c r="E31"/>
  <c r="E33"/>
  <c r="E35"/>
  <c r="E37"/>
  <c r="E39"/>
  <c r="E41"/>
  <c r="E43"/>
  <c r="E45"/>
  <c r="E59"/>
  <c r="C29"/>
  <c r="C37"/>
  <c r="C45"/>
  <c r="C55"/>
  <c r="C57"/>
  <c r="C61"/>
  <c r="N78"/>
  <c r="N82"/>
  <c r="N105" s="1"/>
  <c r="N107" s="1"/>
  <c r="N109"/>
  <c r="N125"/>
  <c r="N150"/>
  <c r="N161"/>
  <c r="N176"/>
  <c r="N183"/>
  <c r="M78"/>
  <c r="M82"/>
  <c r="M105"/>
  <c r="M109"/>
  <c r="M150" s="1"/>
  <c r="M152" s="1"/>
  <c r="M125"/>
  <c r="M161"/>
  <c r="M176"/>
  <c r="M183"/>
  <c r="M185" s="1"/>
  <c r="E102"/>
  <c r="E88"/>
  <c r="R82"/>
  <c r="R104"/>
  <c r="Q82"/>
  <c r="Q105"/>
  <c r="Q107" s="1"/>
  <c r="P82"/>
  <c r="P105" s="1"/>
  <c r="P107" s="1"/>
  <c r="O82"/>
  <c r="O104"/>
  <c r="M104"/>
  <c r="H82"/>
  <c r="H105"/>
  <c r="H107" s="1"/>
  <c r="G82"/>
  <c r="G105" s="1"/>
  <c r="G107" s="1"/>
  <c r="C82"/>
  <c r="C105"/>
  <c r="C107" s="1"/>
  <c r="R183"/>
  <c r="R185" s="1"/>
  <c r="Q183"/>
  <c r="Q185" s="1"/>
  <c r="P183"/>
  <c r="P185" s="1"/>
  <c r="O183"/>
  <c r="O185" s="1"/>
  <c r="N185"/>
  <c r="J183"/>
  <c r="J185" s="1"/>
  <c r="H183"/>
  <c r="H185" s="1"/>
  <c r="G183"/>
  <c r="G185" s="1"/>
  <c r="F183"/>
  <c r="F185" s="1"/>
  <c r="E180"/>
  <c r="E183" s="1"/>
  <c r="E185" s="1"/>
  <c r="R176"/>
  <c r="R178"/>
  <c r="Q176"/>
  <c r="Q178"/>
  <c r="P176"/>
  <c r="P178"/>
  <c r="O176"/>
  <c r="O178"/>
  <c r="N178"/>
  <c r="M178"/>
  <c r="L176"/>
  <c r="L178"/>
  <c r="J176"/>
  <c r="J178"/>
  <c r="H176"/>
  <c r="H178"/>
  <c r="G176"/>
  <c r="G178"/>
  <c r="F176"/>
  <c r="F178"/>
  <c r="E165"/>
  <c r="E167"/>
  <c r="E169"/>
  <c r="E176"/>
  <c r="E178" s="1"/>
  <c r="C176"/>
  <c r="C178" s="1"/>
  <c r="E171"/>
  <c r="R64"/>
  <c r="Q61"/>
  <c r="P61"/>
  <c r="O61"/>
  <c r="N61"/>
  <c r="M61"/>
  <c r="H64"/>
  <c r="G61"/>
  <c r="R78"/>
  <c r="R80"/>
  <c r="Q78"/>
  <c r="Q80"/>
  <c r="P78"/>
  <c r="P80"/>
  <c r="O78"/>
  <c r="O80"/>
  <c r="N80"/>
  <c r="M80"/>
  <c r="J78"/>
  <c r="J80"/>
  <c r="H78"/>
  <c r="H80" s="1"/>
  <c r="G78"/>
  <c r="G80"/>
  <c r="F78"/>
  <c r="F80" s="1"/>
  <c r="R77"/>
  <c r="Q77"/>
  <c r="P77"/>
  <c r="O77"/>
  <c r="N77"/>
  <c r="M77"/>
  <c r="J77"/>
  <c r="H77"/>
  <c r="G77"/>
  <c r="F77"/>
  <c r="C77"/>
  <c r="E75"/>
  <c r="L96"/>
  <c r="E96"/>
  <c r="L90"/>
  <c r="E90" s="1"/>
  <c r="L92"/>
  <c r="E92"/>
  <c r="L94"/>
  <c r="E94" s="1"/>
  <c r="L98"/>
  <c r="E98"/>
  <c r="L100"/>
  <c r="E100" s="1"/>
  <c r="G192"/>
  <c r="G200"/>
  <c r="G208"/>
  <c r="G209" s="1"/>
  <c r="G216"/>
  <c r="H109"/>
  <c r="H125"/>
  <c r="H150"/>
  <c r="H152" s="1"/>
  <c r="H161"/>
  <c r="H163"/>
  <c r="H192"/>
  <c r="H193" s="1"/>
  <c r="C78"/>
  <c r="C80"/>
  <c r="C109"/>
  <c r="C150" s="1"/>
  <c r="C152" s="1"/>
  <c r="C125"/>
  <c r="C161"/>
  <c r="C163" s="1"/>
  <c r="C183"/>
  <c r="C185"/>
  <c r="C192"/>
  <c r="C193" s="1"/>
  <c r="C200"/>
  <c r="C201" s="1"/>
  <c r="C208"/>
  <c r="C209" s="1"/>
  <c r="C216"/>
  <c r="C217" s="1"/>
  <c r="R192"/>
  <c r="R193" s="1"/>
  <c r="Q192"/>
  <c r="Q193"/>
  <c r="P192"/>
  <c r="O192"/>
  <c r="O193" s="1"/>
  <c r="N192"/>
  <c r="N193" s="1"/>
  <c r="M192"/>
  <c r="M193"/>
  <c r="L192"/>
  <c r="L193"/>
  <c r="J192"/>
  <c r="J193"/>
  <c r="G193"/>
  <c r="F192"/>
  <c r="F193" s="1"/>
  <c r="E192"/>
  <c r="E193"/>
  <c r="R161"/>
  <c r="R163"/>
  <c r="Q161"/>
  <c r="Q163"/>
  <c r="P161"/>
  <c r="P163"/>
  <c r="O161"/>
  <c r="O163"/>
  <c r="N163"/>
  <c r="M163"/>
  <c r="L161"/>
  <c r="L163"/>
  <c r="J161"/>
  <c r="J163"/>
  <c r="G161"/>
  <c r="G163"/>
  <c r="F161"/>
  <c r="F163"/>
  <c r="E161"/>
  <c r="E163"/>
  <c r="R160"/>
  <c r="Q160"/>
  <c r="P160"/>
  <c r="O160"/>
  <c r="N160"/>
  <c r="M160"/>
  <c r="L160"/>
  <c r="J160"/>
  <c r="H160"/>
  <c r="G160"/>
  <c r="F160"/>
  <c r="E160"/>
  <c r="C160"/>
  <c r="R109"/>
  <c r="R150" s="1"/>
  <c r="R152" s="1"/>
  <c r="Q109"/>
  <c r="P109"/>
  <c r="P149" s="1"/>
  <c r="P125"/>
  <c r="P150"/>
  <c r="P152" s="1"/>
  <c r="O109"/>
  <c r="J109"/>
  <c r="J125"/>
  <c r="J150" s="1"/>
  <c r="J152" s="1"/>
  <c r="G109"/>
  <c r="F109"/>
  <c r="F149" s="1"/>
  <c r="F125"/>
  <c r="E109"/>
  <c r="E125"/>
  <c r="E150" s="1"/>
  <c r="E152" s="1"/>
  <c r="R125"/>
  <c r="R149"/>
  <c r="Q125"/>
  <c r="Q149"/>
  <c r="O125"/>
  <c r="O150" s="1"/>
  <c r="O152" s="1"/>
  <c r="N152"/>
  <c r="L125"/>
  <c r="G125"/>
  <c r="G149" s="1"/>
  <c r="R105"/>
  <c r="R107" s="1"/>
  <c r="N149"/>
  <c r="H104"/>
  <c r="H149"/>
  <c r="H61"/>
  <c r="K102"/>
  <c r="K127"/>
  <c r="K125" s="1"/>
  <c r="K129"/>
  <c r="K131"/>
  <c r="K147"/>
  <c r="K156"/>
  <c r="K158"/>
  <c r="K165"/>
  <c r="K176" s="1"/>
  <c r="K178" s="1"/>
  <c r="K167"/>
  <c r="K169"/>
  <c r="K173"/>
  <c r="K188"/>
  <c r="K192" s="1"/>
  <c r="K193" s="1"/>
  <c r="I13"/>
  <c r="I15"/>
  <c r="I67"/>
  <c r="I69"/>
  <c r="I77" s="1"/>
  <c r="I71"/>
  <c r="I73"/>
  <c r="I75"/>
  <c r="I84"/>
  <c r="I86"/>
  <c r="I88"/>
  <c r="I90"/>
  <c r="I92"/>
  <c r="I94"/>
  <c r="I96"/>
  <c r="I98"/>
  <c r="I100"/>
  <c r="I111"/>
  <c r="I109" s="1"/>
  <c r="I113"/>
  <c r="I115"/>
  <c r="I117"/>
  <c r="I119"/>
  <c r="I121"/>
  <c r="I123"/>
  <c r="I127"/>
  <c r="I125" s="1"/>
  <c r="I129"/>
  <c r="I131"/>
  <c r="I133"/>
  <c r="I135"/>
  <c r="I137"/>
  <c r="I139"/>
  <c r="I141"/>
  <c r="I143"/>
  <c r="I145"/>
  <c r="I147"/>
  <c r="I154"/>
  <c r="I161" s="1"/>
  <c r="I163" s="1"/>
  <c r="I156"/>
  <c r="I158"/>
  <c r="I165"/>
  <c r="I167"/>
  <c r="I176" s="1"/>
  <c r="I178" s="1"/>
  <c r="I169"/>
  <c r="I173"/>
  <c r="I180"/>
  <c r="I183"/>
  <c r="I185" s="1"/>
  <c r="I188"/>
  <c r="I192" s="1"/>
  <c r="I193" s="1"/>
  <c r="F61"/>
  <c r="L216"/>
  <c r="L217" s="1"/>
  <c r="J216"/>
  <c r="J217" s="1"/>
  <c r="G217"/>
  <c r="F216"/>
  <c r="F217"/>
  <c r="Z212"/>
  <c r="L208"/>
  <c r="L209" s="1"/>
  <c r="J208"/>
  <c r="J209" s="1"/>
  <c r="F208"/>
  <c r="F209" s="1"/>
  <c r="Z204"/>
  <c r="L200"/>
  <c r="L201"/>
  <c r="J200"/>
  <c r="J201"/>
  <c r="G201"/>
  <c r="F200"/>
  <c r="F201" s="1"/>
  <c r="L180"/>
  <c r="K180" s="1"/>
  <c r="K183" s="1"/>
  <c r="K185" s="1"/>
  <c r="L145"/>
  <c r="K145" s="1"/>
  <c r="L143"/>
  <c r="K143"/>
  <c r="L141"/>
  <c r="K141" s="1"/>
  <c r="L139"/>
  <c r="K139"/>
  <c r="L137"/>
  <c r="K137" s="1"/>
  <c r="L135"/>
  <c r="K135"/>
  <c r="L133"/>
  <c r="K133" s="1"/>
  <c r="L123"/>
  <c r="K123"/>
  <c r="L115"/>
  <c r="K115" s="1"/>
  <c r="L113"/>
  <c r="K113"/>
  <c r="L111"/>
  <c r="L109" s="1"/>
  <c r="K96"/>
  <c r="K94"/>
  <c r="K88"/>
  <c r="K105" s="1"/>
  <c r="K107" s="1"/>
  <c r="K90"/>
  <c r="K92"/>
  <c r="K98"/>
  <c r="K100"/>
  <c r="F82"/>
  <c r="F104"/>
  <c r="J82"/>
  <c r="J104" s="1"/>
  <c r="L86"/>
  <c r="K86"/>
  <c r="L84"/>
  <c r="K84" s="1"/>
  <c r="L73"/>
  <c r="E73"/>
  <c r="L71"/>
  <c r="E71" s="1"/>
  <c r="L67"/>
  <c r="L78"/>
  <c r="L80" s="1"/>
  <c r="K13"/>
  <c r="C104"/>
  <c r="U218"/>
  <c r="Z196"/>
  <c r="L82"/>
  <c r="L104" s="1"/>
  <c r="K67"/>
  <c r="O149"/>
  <c r="K154"/>
  <c r="K111"/>
  <c r="K109" s="1"/>
  <c r="K160"/>
  <c r="K161"/>
  <c r="K163" s="1"/>
  <c r="E67"/>
  <c r="J61"/>
  <c r="R61"/>
  <c r="K71"/>
  <c r="M149"/>
  <c r="Q150"/>
  <c r="Q152" s="1"/>
  <c r="M64"/>
  <c r="G150"/>
  <c r="G152" s="1"/>
  <c r="F64"/>
  <c r="N64"/>
  <c r="K73"/>
  <c r="G64"/>
  <c r="O64"/>
  <c r="P64"/>
  <c r="Q64"/>
  <c r="K15"/>
  <c r="K75"/>
  <c r="K69"/>
  <c r="K77" s="1"/>
  <c r="E69"/>
  <c r="E78" s="1"/>
  <c r="E80" s="1"/>
  <c r="J64"/>
  <c r="L61"/>
  <c r="P104"/>
  <c r="F105"/>
  <c r="F107" s="1"/>
  <c r="J105"/>
  <c r="J107" s="1"/>
  <c r="O105"/>
  <c r="O107" s="1"/>
  <c r="P193"/>
  <c r="G104"/>
  <c r="Q104"/>
  <c r="K104"/>
  <c r="I61"/>
  <c r="M107"/>
  <c r="L77"/>
  <c r="L149" l="1"/>
  <c r="L150"/>
  <c r="L152" s="1"/>
  <c r="E61"/>
  <c r="E62"/>
  <c r="E64" s="1"/>
  <c r="K150"/>
  <c r="K152" s="1"/>
  <c r="K149"/>
  <c r="I150"/>
  <c r="I152" s="1"/>
  <c r="I149"/>
  <c r="E104"/>
  <c r="E105"/>
  <c r="E107" s="1"/>
  <c r="I78"/>
  <c r="I80" s="1"/>
  <c r="E77"/>
  <c r="J149"/>
  <c r="I160"/>
  <c r="K78"/>
  <c r="K80" s="1"/>
  <c r="L105"/>
  <c r="L107" s="1"/>
  <c r="E149"/>
  <c r="I82"/>
  <c r="K19"/>
  <c r="K61" s="1"/>
  <c r="L62"/>
  <c r="L64" s="1"/>
  <c r="F150"/>
  <c r="F152" s="1"/>
  <c r="L183"/>
  <c r="L185" s="1"/>
  <c r="C149"/>
  <c r="N104"/>
  <c r="I105" l="1"/>
  <c r="I107" s="1"/>
  <c r="I104"/>
  <c r="K62"/>
  <c r="K64" s="1"/>
</calcChain>
</file>

<file path=xl/sharedStrings.xml><?xml version="1.0" encoding="utf-8"?>
<sst xmlns="http://schemas.openxmlformats.org/spreadsheetml/2006/main" count="214" uniqueCount="153">
  <si>
    <t>Субвенции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</si>
  <si>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 xml:space="preserve">Субсидии на компенсацию отдельным категориям граждан оплаты взноса на капитальный ремонт общего имущества в многоквартирном доме </t>
  </si>
  <si>
    <t xml:space="preserve">Государственная программа Российской Федерации «Обеспечение доступным и комфортным жильем и коммунальными услугами граждан Российской Федерации» подпрограмма «Создание условий для обеспечения доступным и комфортным жильем граждан Российской Федерации» (федеральный проект «Содействие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услуг»)
</t>
  </si>
  <si>
    <t>Субвенции на социальные выплаты безработным гражданам в соответствии с Законом Российской Федерации от 19 апреля 1991 года № 1032-I "О занятости населения в Российской Федерации"</t>
  </si>
  <si>
    <t>Субсидии на повышение эффективности службы занятости</t>
  </si>
  <si>
    <t xml:space="preserve">Государственная программа Российской Федерации «Содействие занятости населения» подпрограмма «Активная политика занятости населения и социальная поддержка безработных граждан» (федеральный проект «Содействие занятости» национального проекта "Демография")
</t>
  </si>
  <si>
    <t>Субсидии на софинансирование расходов на реализацию мероприятий в сфере реабилитации и абилитации инвалидов</t>
  </si>
  <si>
    <t xml:space="preserve">Государственная программа Российской Федерации «Доступная среда» подпрограмма «Совершенствование системы комплексной реабилитации и абилитации инвалидов»
</t>
  </si>
  <si>
    <t>Субсидии на подготовку управленческих кадров для организаций народного хозяйства Российской Федерации</t>
  </si>
  <si>
    <t>Государственная программа Российской Федерации «Экономическое развитие и инновационная экономика» подпрограмма «Управленческие кадры»</t>
  </si>
  <si>
    <t>Государственная программа Российской Федерации «Экономическое развитие и инновационная экономика»  подпрограмма «Развитие малого и среднего предпринимательства» (федеральный проект "Создание условий для легкого старта и комфортного ведения бизнеса" национального проекта "Малое и среднее предпринимательство и поддержка индивидуальной предпринимательской инициативы"</t>
  </si>
  <si>
    <t>Государственная программа Российской Федерации «Экономическое развитие и инновационная экономика»  подпрограмма «Развитие малого и среднего предпринимательства» (федеральный проект "Создание благоприятных условий для осуществления деятельности самозанятыми гражданами" национального проекта "Малое и среднее предпринимательство и поддержка индивидуальной предпринимательской инициативы"</t>
  </si>
  <si>
    <t>Субсидии на реализацию мероприятий по социально-экономическому развитию Республики Мордовия</t>
  </si>
  <si>
    <t>Государственная программа Российской Федерации «Экономическое развитие и инновационная экономика» (федеральный проект "Развитие субъектов Российской Федерации и отдельных территорий")</t>
  </si>
  <si>
    <t>Субсидии на создание и модернизацию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</si>
  <si>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Региональный центр по велоспорту ВМХ и техническим видам спорта (1 очередь строительства "Открытый ВМХ-трек в г. Саранск")</t>
  </si>
  <si>
    <t>Реконструкция лыжно-биатлонного комплекса ГАУ РМ "СШОР по зимним видам спорта"</t>
  </si>
  <si>
    <t>Субсидии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</si>
  <si>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 xml:space="preserve">Субсидии на реализацию мероприятий по приобретению спортивного оборудования и инвентаря для приведения организаций спортивной подготовки в нормативное состояние </t>
  </si>
  <si>
    <t>Субсидии на реализацию мероприятий по оснащению объектов спортивной инфраструктуры спортивно-технологическим оборудованием</t>
  </si>
  <si>
    <t xml:space="preserve">Иные межбюджетные трансферты на софинансирование мероприятий по эксплуатации стадионов в городах Волгограде, Екатеринбурге, Калининграде, Нижнем Новгороде, Ростове-на-Дону, Самаре и Саранске </t>
  </si>
  <si>
    <t>Субсидии на реализацию мероприятий по обеспечению жильем молодых семей бюджетам субъектов Российской Федерации</t>
  </si>
  <si>
    <t xml:space="preserve">Государственная программа Российской Федерации «Обеспечение доступным и комфортным жильем и коммунальными услугами граждан Российской Федерации» подпрограмма «Создание условий для обеспечения доступным и комфортным жильем граждан Российской Федерации» (федеральный проект «Содействие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услуг») </t>
  </si>
  <si>
    <t xml:space="preserve">Субсидии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 </t>
  </si>
  <si>
    <t>Федеральная целевая программа "Увековечение памяти погибших при защите Отечества на 2019 - 2024 годы"</t>
  </si>
  <si>
    <t xml:space="preserve">Субсидии на развитие сети учреждений культурно-досугового типа </t>
  </si>
  <si>
    <t>Сельский дом культуры на 120 мест, расположенный по адресу: Республика Мордовия, Темниковский район, с. Старый Город, ул. Центральная, 50В</t>
  </si>
  <si>
    <t>Приобретение музыкальных инструментов, оборудования и материалов для детских школ искусств по видам искусств и профессиональных образовательных организаций, находящихся в ведении Республики Мордовия или муниципальных образований в сфере культуры</t>
  </si>
  <si>
    <t>Модернизация региональных и муниципальных детских школ искусств по видам искусств путем их реконструкции и (или) капитального ремонта</t>
  </si>
  <si>
    <t>Субсидии на софинансирование расходных обязательств по государственной поддержке лучших сельских учреждений культуры</t>
  </si>
  <si>
    <t>Государственная программа Российской Федерации «Развитие культуры» (федеральный проект «Творческие люди» национального проекта "Культура")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</si>
  <si>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 Республики Мордовия</t>
  </si>
  <si>
    <t>Государственная программа Российской Федерации "Развитие культуры" подпрограмма «Обеспечение условий реализации государственной программы "Развитие культуры"</t>
  </si>
  <si>
    <t>Иные межбюджетные трансферты на создание модельных муниципальных библиотек</t>
  </si>
  <si>
    <t xml:space="preserve">Субсидии на поддержку творческой деятельности и техническое оснащение детских и кукольных театров </t>
  </si>
  <si>
    <t xml:space="preserve">Субсидии на обеспечение развития и укрепления материально-технической базы домов культуры в населенных пунктах с числом жителей до 50 тысяч человек </t>
  </si>
  <si>
    <t xml:space="preserve">Государственная программа Российской Федерации «Развитие культуры» (федеральный проект «Развитие искусства и творчества»)
</t>
  </si>
  <si>
    <t>Государственная программа  Российской  Федерации «Развитие физической культуры  и спорта» (федеральный проект «Бизнес-спринт (Я  выбираю  спорт)»)</t>
  </si>
  <si>
    <t>Субсидии на реализацию мероприятий по укреплению единства российской нации и этнокультурному развитию народов России</t>
  </si>
  <si>
    <t>Государственная программа Российской Федерации «Реализация государственной национальной политики» (федеральный  проект «Совершенствование государственно-общественного партнерства в сфере государственной национальной политики и в отношении российского казачества, а также реализация государственной национальной политики в субъектах Российской Федерации, в том числе поддержка экономического и
социального развития коренных малочисленных народов Севера, Сибири и Дальнего Востока Российской Федерации»)</t>
  </si>
  <si>
    <t xml:space="preserve">Субсидии на создание школ креативных индустрий </t>
  </si>
  <si>
    <t>Государственная программа Российской Федерации «Развитие культуры» (федеральный проект «Придумано в России»)</t>
  </si>
  <si>
    <t xml:space="preserve">Иные межбюджетные трансферты на создание виртуальных концертных залов </t>
  </si>
  <si>
    <t>Государственная программа Российской Федерации «Развитие культуры» (федеральный проект "Цифровая культура" национального проекта "Культура")</t>
  </si>
  <si>
    <t xml:space="preserve">Субсидии на обеспечение на участках мировых судей формирования и функционирования необходимой информационно-технологической и телекоммуникационной инфраструктуры для организации защищенного межведомственного электронного взаимодействия, приема исковых заявлений, направляемых в электронном виде, и организации участия в заседаниях мировых судов в режиме видео- конференцсвязи </t>
  </si>
  <si>
    <t>Государственная программа Российской Федерации "Информационное общество" подпрограмма "Информационное государство"  (федеральный проект "Информационная инфраструктура" национальной программы "Цифровая экономика Российской Федерации")</t>
  </si>
  <si>
    <t xml:space="preserve">Субсидии на поддержку региональных проектов в сфере информационных технологий </t>
  </si>
  <si>
    <t xml:space="preserve">Государственная программа Российской Федерации «Информационное общество» (федеральный проект «Развитие цифровых и информационных проектов на территории субъектов Российской Федерации»)
</t>
  </si>
  <si>
    <t xml:space="preserve">Иные межбюджетные трансферты на реализацию мероприятий по созданию и организации работы единой службы оперативной помощи гражданам по номеру "122" </t>
  </si>
  <si>
    <t>Единая субвенция бюджетам субъектов Российской Федерации</t>
  </si>
  <si>
    <t>Государственная программа Российской Федерации «Развитие федеративных отношений и создание условий для эффективного и ответственного управления региональными и муниципальными финансами»  (подпрограмма «Совершенствование системы распределения и перераспределения финансовых ресурсов между уровнями бюджетной системы Российской Федерации»)</t>
  </si>
  <si>
    <t xml:space="preserve">Дотации на частичную компенсацию дополнительных расходов на повышение оплаты труда работников бюджетной сферы и иные цели </t>
  </si>
  <si>
    <t>Государственная программа Российской Федерации «Развитие федеративных отношений и создание условий для эффективного и ответственного управления региональными и муниципальными финансами» подпрограмма «Выравнивание финансовых возможностей бюджетов субъектов Российской Федерации и местных бюджетов»</t>
  </si>
  <si>
    <t xml:space="preserve">Дотации на выравнивание бюджетной обеспеченности </t>
  </si>
  <si>
    <t xml:space="preserve">Субвенции на осуществление первичного воинского учета органами местного самоуправления поселений, муниципальных и городских округов </t>
  </si>
  <si>
    <t>Государственная программа Российской Федерации «Обеспечение обороноспособности страны» подпрограмма «Строительство и развитие Вооруженных Сил Российской Федерации»</t>
  </si>
  <si>
    <t xml:space="preserve">Субсидии на проведение комплексных кадастровых работ </t>
  </si>
  <si>
    <t xml:space="preserve">Государственная программа Российской Федерации «Национальная система пространственных данных» (федеральный проект «Национальная система пространственных данных»)
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</si>
  <si>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</si>
  <si>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Лотванова Г.А. – Заместитель  Председателя Правительства  Республики Мордовия, Глушко Д.Е. -  И.о. ректора ФГБОУ ВО «Национальный исследовательский Мордовский государственный университет им. Н.П. Огарева» </t>
  </si>
  <si>
    <t xml:space="preserve">Лотванова Г.А. – Заместитель  Председателя Правительства  Республики Мордовия, Антонова М.В. - ректор  ФГБОУ ВО «Мордовский государственный педагогический университет имени М.Е. Евсевьева»  </t>
  </si>
  <si>
    <t>Чадов И.А. – Заместитель  Председателя Правительства - Министр жилищно-коммунального хозяйства, энергетики и гражданской защиты населения Республики Мордовия,                                          Наумов А.Г. - начальник Главного управления МЧС России по Республике Мордовия</t>
  </si>
  <si>
    <t>Субсидии на реализацию пилотного проекта по вовлечению частных медицинских организаций в оказание медико-социальных услуг лицам в возрасте 65 лет и старше</t>
  </si>
  <si>
    <t>Капитальный ремонт дома культуры, расположенного по адресу: р. п. Умет Зубово-Полянского района Республики Мордовия, ул. Стадионная, д. 18</t>
  </si>
  <si>
    <t>Капитальный ремонт «Приреченского клуба» – обособленного подразделения МБУК «Районный центр культуры» Рузаевского муниципального района</t>
  </si>
  <si>
    <t>Капитальный ремонт здания структурного подразделения Такушевский сельский Дом культуры МБУ "Теньгушевский районный Дом культуры", расположенного по адресу: Республика Мордовия, Теньгушевский район, с. Такушево, ул. Новая, д.3</t>
  </si>
  <si>
    <t xml:space="preserve">Реконструкция здания районного Дома культуры (зрительный зал на 370 мест) по адресу: Республика Мордовия, Торбеевский район, р.п. Торбеево, ул. Ленина, 7
</t>
  </si>
  <si>
    <t>Капитальный ремонт ГКУ РМ ДО "Республиканская музыкальная школа-интернат"</t>
  </si>
  <si>
    <t>Капитальный ремонт МБУДО "Старошайговская детская школа искусств им.Г.И. Сураева-Королева" Старошайговского муниципального района Республики Мордовия</t>
  </si>
  <si>
    <t>в т.ч. по национальным проектам</t>
  </si>
  <si>
    <t>Наименование направления, объекта, мероприятия</t>
  </si>
  <si>
    <t>Проведенная работа (кто и когда выезжал в федеральные органы исполнительной власти, с кем встречался, результат)</t>
  </si>
  <si>
    <t>итого</t>
  </si>
  <si>
    <t>Программные объекты и мероприятия</t>
  </si>
  <si>
    <t>всего</t>
  </si>
  <si>
    <t>Непрограммная часть</t>
  </si>
  <si>
    <t>Непрограммные объекты и мероприятия</t>
  </si>
  <si>
    <t>Наименование государственной программы, ответственный исполнитель</t>
  </si>
  <si>
    <t>нет в бюджете</t>
  </si>
  <si>
    <t>+</t>
  </si>
  <si>
    <t>Общая сметная стоимость объекта, стоимость мероприятия за счет всех источников (тыс. рублей)</t>
  </si>
  <si>
    <t>удалить</t>
  </si>
  <si>
    <t>п022</t>
  </si>
  <si>
    <t>п021</t>
  </si>
  <si>
    <t>Субсидии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</t>
  </si>
  <si>
    <t>Государственная программа Российской Федерации «Экономическое развитие и инновационная экономика»  подпрограмма «Развитие малого и среднего предпринимательства» (федеральный проект "Акселерация субъектов малого и среднего предпринимательства" национального проекта "Малое и среднее предпринимательство и поддержка индивидуальной предпринимательской инициативы"</t>
  </si>
  <si>
    <t>соглашение  149-17-2022-006 от 24.02.2022 г.</t>
  </si>
  <si>
    <t xml:space="preserve">Государственная программа Российской Федерации «Социальная поддержка граждан» </t>
  </si>
  <si>
    <t xml:space="preserve">Государственная программа Российской Федерации «Обеспечение доступным и комфортным жильем и коммунальными услугами граждан Российской Федерации» </t>
  </si>
  <si>
    <t xml:space="preserve">Государственная программа Российской Федерации «Содействие занятости населения» </t>
  </si>
  <si>
    <t xml:space="preserve">Государственная программа Российской Федерации "Развитие физической культуры и спорта" </t>
  </si>
  <si>
    <t>соглашение №777-09-2022-020                               от 21.02.2022 г.</t>
  </si>
  <si>
    <t>Субсидии на софинансирование расходных обязательств по государственной поддержке лучших работников сельских учреждений культуры</t>
  </si>
  <si>
    <t>Иные межбюджетные трансферты на реализацию комплекса мероприятий, связанных с эффективным использованием тренировочных площадок после проведения чемпионата мира по футболу 2018 года в Российской Федерации</t>
  </si>
  <si>
    <t>Субсидия на реализацию мероприятий по закупке и монтажу оборудования для создания "умных" спортивных площадок</t>
  </si>
  <si>
    <t>Субсидии на возмещение затрат работодателям на организацию профессионального обучения и дополнительного профессионального образования работников промышленных предприятий, находящихся под риском увольнения, за счет средств резервного фонда Правительства Российской Федерации</t>
  </si>
  <si>
    <t>соглашение № 150-17-2022-047 от 30 марта 2022 г.</t>
  </si>
  <si>
    <t>соглашение  № 150-17-2022-088 от 30 марта 2022 г.</t>
  </si>
  <si>
    <t xml:space="preserve">Иной межбюджетный трансферт на финансовое обеспечение затрат работодателей на частичную оплату труда и материально-техническое оснащение при организации временного трудоустройства работников организаций, находящихся под риском увольнения </t>
  </si>
  <si>
    <t>Иной межбюджетный трансферт  на финансовое обеспечение затрат работодателей на частичную оплату труда при организации общественных работ для граждан, зарегистрированных в органах службы занятости в целях поиска подходящей работы, включая безработных граждан</t>
  </si>
  <si>
    <t>Государственная программа Российской Федерации «Развитие физической культуры и спорта»  (федеральный проект "Спорт - норма жизни "национального проекта "Демография")</t>
  </si>
  <si>
    <t>Сельский дом культуры на 150 мест, расположенный по адресу: Республика Мордовия, Теньгушевский район, п. Барашево, ул. Лесная, 1В</t>
  </si>
  <si>
    <t>ФЕДЕРАЛЬНЫЙ БЮДЖЕТ</t>
  </si>
  <si>
    <t>РЕСПУБЛИКАНСКИЙ БЮДЖЕТ</t>
  </si>
  <si>
    <t>МЕСТНЫЕ БЮДЖЕТЫ</t>
  </si>
  <si>
    <t>ВНЕБЮДЖЕТНЫЕ ИСТОЧНИКИ</t>
  </si>
  <si>
    <t>Предусмотрено на 2022 г.</t>
  </si>
  <si>
    <t>необходимо было предусмотреть в местном бюджете  к прогнозируемому объему финансирования  за счет средств федерального бюджета</t>
  </si>
  <si>
    <t xml:space="preserve">Прогнозируемый объем финансирования  за счет средств федерального бюджета согласно ФЗ "О федеральном бюджете на 2022 год и на плановый период 2023 и 2024 годов" от                           6 декабря 2021 г.               № 390-ФЗ , тыс. рублей
</t>
  </si>
  <si>
    <t>Прогнозируемая общая сметная стоимость объекта, стоимость мероприятия за счет всех источников (на период утв. ФЗ О федеральном бюджете) (тыс. рублей)</t>
  </si>
  <si>
    <t>необходимо было предусмотреть в республиканском бюджете Республики Мордовия к прогнозируемому объему финансирования  за счет средств федерального бюджета (тыс. рублей)</t>
  </si>
  <si>
    <t>Предусмотрено на 2022 г.  (тыс. рублей)</t>
  </si>
  <si>
    <t>ПРИЛОЖЕНИЕ</t>
  </si>
  <si>
    <t>Лотванова Г.А. – Заместитель  Председателя Правительства  Республики Мордовия, Князьков И.В. - Министр социальной защиты, труда и занятости населения Республики Мордовия</t>
  </si>
  <si>
    <t>Таркаева Н.А. – Заместитель  Председателя Правительства  Республики Мордовия, Грибанов А.В. - Министр экономики, торговли и предпринимательства Республики Мордовия</t>
  </si>
  <si>
    <t>Лотванова Г.А. – Заместитель  Председателя Правительства  Республики Мордовия,  Савилов А.В. - Министр спорта и молодежной политики Республики Мордовия</t>
  </si>
  <si>
    <t>Лотванова Г.А. – Заместитель  Председателя Правительства  Республики Мордовия, Баулина С.Н. – Министр культуры, национальной политики и архивного дела Республики Мордовия</t>
  </si>
  <si>
    <t xml:space="preserve">Таркаева Н.А. - Заместитель Председателя Правительства Республики Мордовия, С.А. Тюркин - Министр финансов Республики Мордовия </t>
  </si>
  <si>
    <t>Таркаева Н.А. - Заместитель Председателя Правительства Республики Мордовия,  Мищенко А.А. - Председатель Государственного комитета имущественных и земельных отношений Республики Мордовия</t>
  </si>
  <si>
    <t xml:space="preserve">Информация о ходе привлечения средств федерального бюджета в разрезе государственных программ Российской Федерации, федеральных целевых программ и                                                                        непрограммной части в 2022 году         </t>
  </si>
  <si>
    <t>соглашение №139-09-2022-051/1 от 4.05.2022 г.</t>
  </si>
  <si>
    <t>Государственная программа Российской Федерации «Социальная поддержка граждан» подпрограмма «Обеспечение государственной поддержки семей, имеющих детей» (федеральный проект «Финансовая поддержка семей при рождении детей» национального проекта "Демография")</t>
  </si>
  <si>
    <t xml:space="preserve">Государственная программа
Российской Федерации "Содействие занятости населения" (комплекс процессных мероприятий "Активная политика занятости населения и социальная поддержка безработных граждан") </t>
  </si>
  <si>
    <t>Иной межбюджетный трансферт, имеющий целевое назначение на реализацию дополнительных мероприятий, направленных на снижение  напряженности на рынке труда субъектов Российской Федерации, за счет средств резервного фонда Правительства Российской Федерации</t>
  </si>
  <si>
    <t>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 (Распоряжение Правительства Российской Федерации от 09.06.2022 г. № 1518-р)</t>
  </si>
  <si>
    <t>за 9 месяцев 2022 г.</t>
  </si>
  <si>
    <t>Профинансировано из ФЕДЕРАЛЬНОГО БЮДЖЕТА (кассовое освоение) за 9 месяцев 2022 г.</t>
  </si>
  <si>
    <t>Профинансировано из РЕСПУБЛИКАНСКОГО БЮДЖЕТА (кассовое освоение) за 9 месяцев 2022 г.</t>
  </si>
  <si>
    <t>Профинансировано (кассовое освоение) за 9 месяцев 2022 г.</t>
  </si>
  <si>
    <t>Иной межбюджетный трансферт на предоставление социальных выплат гражданам Донецкой Народной Республики, Луганской Народной Республики, Украины и лицам без гражданства, вынужденно покинувшим территории Донецкой Народной Республики, Луганской Народной Республики, Украины и прибывшим на территорию Российской Федерации, за счет средств резервного фонда Правительства Российской Федерации</t>
  </si>
  <si>
    <t>Фрейдин И.В. – Первый заместитель  Председателя Правительства Республики Мордовия, Курмакаев Р.Р. - И.о. Министра цифрового развития Республики Мордовия</t>
  </si>
  <si>
    <t>Строительство объекта "Ичалковский дом-интернат для престарелых и инвалидов"</t>
  </si>
  <si>
    <t>Государственная программа Российской Федерации «Социальная поддержка граждан» подпрограмма «Развитие мер социальной поддержки отдельных категорий граждан»</t>
  </si>
  <si>
    <t>Государственная программа Российской Федерации «Социальная поддержка граждан» подпрограмма «Старшее поколение» (федеральный проект «Старшее поколение»)</t>
  </si>
  <si>
    <t xml:space="preserve">Субсидии на 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 </t>
  </si>
  <si>
    <t>Краснослободский дом-интернат для престарелых и инвалидов</t>
  </si>
  <si>
    <t xml:space="preserve">Пансионат, г. Ковылкино, Республика Мордовия
</t>
  </si>
  <si>
    <t>Субсидии на софинансирование расходных обязательств, возникающих при создании системы долговременного ухода за гражданами пожилого возраста и инвалидами</t>
  </si>
  <si>
    <t>Субвенции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</si>
  <si>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на оплату жилищно-коммунальных услуг отдельным категориям граждан</t>
  </si>
  <si>
    <t xml:space="preserve">Субвенции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 </t>
  </si>
  <si>
    <t xml:space="preserve">Субсидии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 </t>
  </si>
  <si>
    <t xml:space="preserve">Государственная программа Российской Федерации «Социальная поддержка граждан» подпрограмма «Обеспечение мер социальной поддержки отдельных категорий граждан»
</t>
  </si>
  <si>
    <t>Субсидии на осуществление ежемесячных выплат на детей в возрасте от трех до семи лет включительно</t>
  </si>
  <si>
    <t xml:space="preserve">Государственная программа Российской Федерации «Социальная поддержка граждан» подпрограмма «Обеспечение государственной поддержки семей, имеющих детей» </t>
  </si>
  <si>
    <t>Субсидии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</si>
  <si>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 xml:space="preserve">Субвенции на осуществление ежемесячной выплаты в связи с рождением (усыновлением) первого ребенка </t>
  </si>
  <si>
    <t>Субсидии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</si>
  <si>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</si>
  <si>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</si>
  <si>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 xml:space="preserve">Государственная программа Российской Федерации «Обеспечение общественного порядка и противодействие преступности» </t>
  </si>
  <si>
    <t>Государственная программа Российской Федерации «Развитие культуры» (федеральный проект «Обеспечение качественно нового уровня развития инфраструктуры культуры» («Культурная среда») национального проекта "Культура")</t>
  </si>
  <si>
    <t>Герасин А.А.– Заместитель  Председателя Правительства  Республики Мордовия,  Конычев С.В. - Министр юстиции Республики Мордовия</t>
  </si>
</sst>
</file>

<file path=xl/styles.xml><?xml version="1.0" encoding="utf-8"?>
<styleSheet xmlns="http://schemas.openxmlformats.org/spreadsheetml/2006/main">
  <numFmts count="2">
    <numFmt numFmtId="174" formatCode="#,##0.0"/>
    <numFmt numFmtId="175" formatCode="0.0"/>
  </numFmts>
  <fonts count="20"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Arial"/>
      <family val="2"/>
      <charset val="204"/>
    </font>
    <font>
      <sz val="14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4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9" fontId="3" fillId="0" borderId="0" applyFill="0" applyBorder="0" applyAlignment="0" applyProtection="0"/>
  </cellStyleXfs>
  <cellXfs count="130">
    <xf numFmtId="0" fontId="0" fillId="0" borderId="0" xfId="0"/>
    <xf numFmtId="0" fontId="7" fillId="0" borderId="0" xfId="0" applyFont="1" applyFill="1"/>
    <xf numFmtId="0" fontId="7" fillId="0" borderId="0" xfId="0" applyFont="1" applyFill="1" applyAlignment="1">
      <alignment vertical="top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/>
    <xf numFmtId="174" fontId="8" fillId="0" borderId="0" xfId="0" applyNumberFormat="1" applyFont="1" applyFill="1" applyBorder="1" applyAlignment="1">
      <alignment horizontal="center" vertical="center" wrapText="1"/>
    </xf>
    <xf numFmtId="174" fontId="8" fillId="0" borderId="0" xfId="0" applyNumberFormat="1" applyFont="1" applyFill="1" applyBorder="1" applyAlignment="1">
      <alignment horizontal="center"/>
    </xf>
    <xf numFmtId="174" fontId="7" fillId="0" borderId="0" xfId="0" applyNumberFormat="1" applyFont="1" applyFill="1" applyBorder="1"/>
    <xf numFmtId="174" fontId="7" fillId="0" borderId="0" xfId="0" applyNumberFormat="1" applyFont="1" applyFill="1" applyBorder="1" applyAlignment="1">
      <alignment horizontal="center" vertical="center" wrapText="1"/>
    </xf>
    <xf numFmtId="174" fontId="10" fillId="0" borderId="0" xfId="0" applyNumberFormat="1" applyFont="1" applyFill="1" applyBorder="1" applyAlignment="1">
      <alignment horizontal="center" vertical="center" wrapText="1"/>
    </xf>
    <xf numFmtId="174" fontId="10" fillId="0" borderId="0" xfId="0" applyNumberFormat="1" applyFont="1" applyFill="1" applyBorder="1" applyAlignment="1">
      <alignment horizontal="center" vertical="top" wrapText="1"/>
    </xf>
    <xf numFmtId="174" fontId="10" fillId="0" borderId="0" xfId="0" applyNumberFormat="1" applyFont="1" applyFill="1" applyBorder="1" applyAlignment="1">
      <alignment horizontal="center" vertical="center"/>
    </xf>
    <xf numFmtId="174" fontId="8" fillId="0" borderId="0" xfId="0" applyNumberFormat="1" applyFont="1" applyFill="1" applyBorder="1" applyAlignment="1">
      <alignment horizontal="center" vertical="center"/>
    </xf>
    <xf numFmtId="174" fontId="7" fillId="0" borderId="0" xfId="0" applyNumberFormat="1" applyFont="1" applyFill="1" applyBorder="1" applyAlignment="1">
      <alignment horizontal="center" vertical="center"/>
    </xf>
    <xf numFmtId="174" fontId="10" fillId="0" borderId="0" xfId="0" applyNumberFormat="1" applyFont="1" applyFill="1" applyBorder="1" applyAlignment="1">
      <alignment horizontal="center" vertical="top"/>
    </xf>
    <xf numFmtId="174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 wrapText="1"/>
    </xf>
    <xf numFmtId="174" fontId="10" fillId="0" borderId="1" xfId="0" applyNumberFormat="1" applyFont="1" applyFill="1" applyBorder="1" applyAlignment="1">
      <alignment horizontal="center" vertical="center" wrapText="1"/>
    </xf>
    <xf numFmtId="174" fontId="7" fillId="0" borderId="1" xfId="0" applyNumberFormat="1" applyFont="1" applyFill="1" applyBorder="1" applyAlignment="1">
      <alignment horizontal="center" vertical="center"/>
    </xf>
    <xf numFmtId="174" fontId="10" fillId="0" borderId="1" xfId="0" applyNumberFormat="1" applyFont="1" applyFill="1" applyBorder="1" applyAlignment="1">
      <alignment horizontal="center" vertical="top"/>
    </xf>
    <xf numFmtId="174" fontId="8" fillId="0" borderId="1" xfId="0" applyNumberFormat="1" applyFont="1" applyFill="1" applyBorder="1" applyAlignment="1">
      <alignment horizontal="center"/>
    </xf>
    <xf numFmtId="0" fontId="7" fillId="0" borderId="2" xfId="0" applyFont="1" applyFill="1" applyBorder="1"/>
    <xf numFmtId="0" fontId="7" fillId="0" borderId="3" xfId="0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 vertical="top" wrapText="1"/>
    </xf>
    <xf numFmtId="174" fontId="8" fillId="0" borderId="0" xfId="0" applyNumberFormat="1" applyFont="1" applyFill="1" applyBorder="1" applyAlignment="1">
      <alignment horizontal="center" vertical="top" wrapText="1"/>
    </xf>
    <xf numFmtId="174" fontId="8" fillId="0" borderId="1" xfId="0" applyNumberFormat="1" applyFont="1" applyFill="1" applyBorder="1" applyAlignment="1">
      <alignment horizontal="center" vertical="top" wrapText="1"/>
    </xf>
    <xf numFmtId="17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/>
    <xf numFmtId="0" fontId="7" fillId="0" borderId="0" xfId="0" applyFont="1" applyFill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174" fontId="7" fillId="0" borderId="4" xfId="0" applyNumberFormat="1" applyFont="1" applyFill="1" applyBorder="1" applyAlignment="1">
      <alignment horizontal="center" vertical="top" wrapText="1"/>
    </xf>
    <xf numFmtId="174" fontId="2" fillId="0" borderId="4" xfId="0" applyNumberFormat="1" applyFont="1" applyFill="1" applyBorder="1" applyAlignment="1">
      <alignment horizontal="center" vertical="top" wrapText="1"/>
    </xf>
    <xf numFmtId="174" fontId="7" fillId="0" borderId="4" xfId="2" applyNumberFormat="1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left" vertical="top" wrapText="1"/>
    </xf>
    <xf numFmtId="174" fontId="15" fillId="0" borderId="4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174" fontId="10" fillId="0" borderId="4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vertical="top" wrapText="1"/>
    </xf>
    <xf numFmtId="174" fontId="10" fillId="0" borderId="4" xfId="0" applyNumberFormat="1" applyFont="1" applyFill="1" applyBorder="1" applyAlignment="1">
      <alignment horizontal="center" vertical="top"/>
    </xf>
    <xf numFmtId="0" fontId="8" fillId="0" borderId="4" xfId="0" applyFont="1" applyFill="1" applyBorder="1"/>
    <xf numFmtId="0" fontId="8" fillId="0" borderId="4" xfId="0" applyFont="1" applyFill="1" applyBorder="1" applyAlignment="1">
      <alignment horizontal="center" vertical="top"/>
    </xf>
    <xf numFmtId="174" fontId="8" fillId="0" borderId="4" xfId="0" applyNumberFormat="1" applyFont="1" applyFill="1" applyBorder="1" applyAlignment="1">
      <alignment horizontal="center" vertical="top"/>
    </xf>
    <xf numFmtId="174" fontId="7" fillId="0" borderId="0" xfId="0" applyNumberFormat="1" applyFont="1" applyFill="1" applyBorder="1" applyAlignment="1">
      <alignment horizontal="center" vertical="center" wrapText="1"/>
    </xf>
    <xf numFmtId="174" fontId="8" fillId="0" borderId="0" xfId="0" applyNumberFormat="1" applyFont="1" applyFill="1" applyBorder="1" applyAlignment="1">
      <alignment horizontal="center"/>
    </xf>
    <xf numFmtId="174" fontId="7" fillId="0" borderId="4" xfId="0" applyNumberFormat="1" applyFont="1" applyFill="1" applyBorder="1" applyAlignment="1">
      <alignment horizontal="center" vertical="top"/>
    </xf>
    <xf numFmtId="4" fontId="7" fillId="0" borderId="4" xfId="0" applyNumberFormat="1" applyFont="1" applyFill="1" applyBorder="1" applyAlignment="1">
      <alignment horizontal="center" vertical="top"/>
    </xf>
    <xf numFmtId="174" fontId="7" fillId="0" borderId="14" xfId="0" applyNumberFormat="1" applyFont="1" applyFill="1" applyBorder="1" applyAlignment="1">
      <alignment horizontal="center" vertical="top" wrapText="1"/>
    </xf>
    <xf numFmtId="174" fontId="9" fillId="0" borderId="4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175" fontId="7" fillId="0" borderId="4" xfId="3" applyNumberFormat="1" applyFont="1" applyFill="1" applyBorder="1" applyAlignment="1" applyProtection="1">
      <alignment horizontal="center" vertical="top" wrapText="1"/>
    </xf>
    <xf numFmtId="175" fontId="11" fillId="0" borderId="4" xfId="3" applyNumberFormat="1" applyFont="1" applyFill="1" applyBorder="1" applyAlignment="1" applyProtection="1">
      <alignment horizontal="center" vertical="top" wrapText="1"/>
    </xf>
    <xf numFmtId="174" fontId="7" fillId="0" borderId="0" xfId="0" applyNumberFormat="1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175" fontId="7" fillId="0" borderId="4" xfId="3" applyNumberFormat="1" applyFont="1" applyFill="1" applyBorder="1" applyAlignment="1">
      <alignment horizontal="center" vertical="top" wrapText="1"/>
    </xf>
    <xf numFmtId="175" fontId="19" fillId="0" borderId="4" xfId="3" applyNumberFormat="1" applyFont="1" applyFill="1" applyBorder="1" applyAlignment="1">
      <alignment horizontal="center" vertical="top" wrapText="1"/>
    </xf>
    <xf numFmtId="174" fontId="8" fillId="0" borderId="4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4" fontId="10" fillId="0" borderId="19" xfId="0" applyNumberFormat="1" applyFont="1" applyFill="1" applyBorder="1" applyAlignment="1">
      <alignment horizontal="center" vertical="top"/>
    </xf>
    <xf numFmtId="174" fontId="8" fillId="0" borderId="19" xfId="0" applyNumberFormat="1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left" vertical="top" wrapText="1" indent="2"/>
    </xf>
    <xf numFmtId="0" fontId="9" fillId="0" borderId="14" xfId="0" applyFont="1" applyFill="1" applyBorder="1" applyAlignment="1">
      <alignment horizontal="left" vertical="top" wrapText="1" indent="2"/>
    </xf>
    <xf numFmtId="0" fontId="18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center" vertical="top" wrapText="1"/>
    </xf>
    <xf numFmtId="0" fontId="7" fillId="0" borderId="8" xfId="2" applyFont="1" applyFill="1" applyBorder="1" applyAlignment="1">
      <alignment horizontal="left" vertical="top" wrapText="1"/>
    </xf>
    <xf numFmtId="0" fontId="7" fillId="0" borderId="14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/>
    </xf>
    <xf numFmtId="174" fontId="7" fillId="0" borderId="8" xfId="0" applyNumberFormat="1" applyFont="1" applyFill="1" applyBorder="1" applyAlignment="1">
      <alignment horizontal="center" vertical="top" wrapText="1"/>
    </xf>
    <xf numFmtId="174" fontId="7" fillId="0" borderId="14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174" fontId="7" fillId="0" borderId="4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top" wrapText="1"/>
    </xf>
    <xf numFmtId="174" fontId="7" fillId="0" borderId="8" xfId="0" applyNumberFormat="1" applyFont="1" applyFill="1" applyBorder="1" applyAlignment="1">
      <alignment horizontal="left" vertical="top" wrapText="1"/>
    </xf>
    <xf numFmtId="174" fontId="7" fillId="0" borderId="14" xfId="0" applyNumberFormat="1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_Лист1" xfId="2"/>
    <cellStyle name="Процентный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66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6282F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952500</xdr:colOff>
      <xdr:row>915</xdr:row>
      <xdr:rowOff>133350</xdr:rowOff>
    </xdr:from>
    <xdr:to>
      <xdr:col>16</xdr:col>
      <xdr:colOff>1066800</xdr:colOff>
      <xdr:row>916</xdr:row>
      <xdr:rowOff>57150</xdr:rowOff>
    </xdr:to>
    <xdr:pic>
      <xdr:nvPicPr>
        <xdr:cNvPr id="5503" name="Изображение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516475" y="130349625"/>
          <a:ext cx="5857875" cy="857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05"/>
  <sheetViews>
    <sheetView tabSelected="1" view="pageBreakPreview" zoomScale="50" zoomScaleNormal="45" zoomScaleSheetLayoutView="30" workbookViewId="0">
      <pane ySplit="8" topLeftCell="A9" activePane="bottomLeft" state="frozenSplit"/>
      <selection pane="bottomLeft" activeCell="H1" sqref="H1"/>
    </sheetView>
  </sheetViews>
  <sheetFormatPr defaultColWidth="9" defaultRowHeight="12.75" customHeight="1"/>
  <cols>
    <col min="1" max="1" width="56" style="33" customWidth="1"/>
    <col min="2" max="2" width="48.42578125" style="33" customWidth="1"/>
    <col min="3" max="3" width="17.7109375" style="34" customWidth="1"/>
    <col min="4" max="4" width="15.28515625" style="34" hidden="1" customWidth="1"/>
    <col min="5" max="5" width="17.42578125" style="34" customWidth="1"/>
    <col min="6" max="6" width="22.28515625" style="34" customWidth="1"/>
    <col min="7" max="8" width="21" style="34" customWidth="1"/>
    <col min="9" max="9" width="7.140625" style="34" hidden="1" customWidth="1"/>
    <col min="10" max="10" width="22.85546875" style="34" customWidth="1"/>
    <col min="11" max="11" width="6.5703125" style="34" hidden="1" customWidth="1"/>
    <col min="12" max="12" width="21.7109375" style="34" customWidth="1"/>
    <col min="13" max="13" width="21" style="34" customWidth="1"/>
    <col min="14" max="14" width="22.85546875" style="34" customWidth="1"/>
    <col min="15" max="15" width="21.28515625" style="34" customWidth="1"/>
    <col min="16" max="18" width="21" style="34" customWidth="1"/>
    <col min="19" max="20" width="14.140625" style="1" customWidth="1"/>
    <col min="21" max="21" width="23" style="1" customWidth="1"/>
    <col min="22" max="22" width="25.7109375" style="1" customWidth="1"/>
    <col min="23" max="23" width="25.85546875" style="1" customWidth="1"/>
    <col min="24" max="25" width="9" style="1"/>
    <col min="26" max="26" width="9.85546875" style="1" bestFit="1" customWidth="1"/>
    <col min="27" max="16384" width="9" style="1"/>
  </cols>
  <sheetData>
    <row r="1" spans="1:26" ht="52.5" customHeight="1">
      <c r="L1" s="35"/>
      <c r="P1" s="112" t="s">
        <v>112</v>
      </c>
      <c r="Q1" s="112"/>
      <c r="R1" s="112"/>
    </row>
    <row r="2" spans="1:26" s="2" customFormat="1" ht="64.5" customHeight="1">
      <c r="A2" s="114" t="s">
        <v>119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4"/>
      <c r="T2" s="4"/>
      <c r="U2" s="5"/>
    </row>
    <row r="3" spans="1:26" s="2" customFormat="1" ht="64.5" customHeight="1">
      <c r="A3" s="113" t="s">
        <v>125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4"/>
      <c r="T3" s="4"/>
      <c r="U3" s="5"/>
    </row>
    <row r="4" spans="1:26" s="2" customFormat="1" ht="47.25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4"/>
      <c r="T4" s="4"/>
      <c r="U4" s="5"/>
    </row>
    <row r="5" spans="1:26" s="2" customFormat="1" ht="49.5" customHeight="1">
      <c r="A5" s="70" t="s">
        <v>77</v>
      </c>
      <c r="B5" s="70" t="s">
        <v>70</v>
      </c>
      <c r="C5" s="70" t="s">
        <v>109</v>
      </c>
      <c r="D5" s="36"/>
      <c r="E5" s="70" t="s">
        <v>80</v>
      </c>
      <c r="F5" s="78" t="s">
        <v>102</v>
      </c>
      <c r="G5" s="82"/>
      <c r="H5" s="82"/>
      <c r="I5" s="82" t="s">
        <v>103</v>
      </c>
      <c r="J5" s="82"/>
      <c r="K5" s="82"/>
      <c r="L5" s="82"/>
      <c r="M5" s="82"/>
      <c r="N5" s="76" t="s">
        <v>104</v>
      </c>
      <c r="O5" s="77"/>
      <c r="P5" s="78"/>
      <c r="Q5" s="82" t="s">
        <v>105</v>
      </c>
      <c r="R5" s="82"/>
      <c r="S5" s="4"/>
      <c r="T5" s="4"/>
      <c r="U5" s="5"/>
    </row>
    <row r="6" spans="1:26" ht="84" customHeight="1">
      <c r="A6" s="70"/>
      <c r="B6" s="70"/>
      <c r="C6" s="70"/>
      <c r="D6" s="84" t="s">
        <v>71</v>
      </c>
      <c r="E6" s="70"/>
      <c r="F6" s="83" t="s">
        <v>108</v>
      </c>
      <c r="G6" s="70" t="s">
        <v>106</v>
      </c>
      <c r="H6" s="79" t="s">
        <v>126</v>
      </c>
      <c r="I6" s="121" t="s">
        <v>110</v>
      </c>
      <c r="J6" s="122"/>
      <c r="K6" s="115" t="s">
        <v>111</v>
      </c>
      <c r="L6" s="116"/>
      <c r="M6" s="79" t="s">
        <v>127</v>
      </c>
      <c r="N6" s="79" t="s">
        <v>107</v>
      </c>
      <c r="O6" s="79" t="s">
        <v>106</v>
      </c>
      <c r="P6" s="79" t="s">
        <v>128</v>
      </c>
      <c r="Q6" s="79" t="s">
        <v>106</v>
      </c>
      <c r="R6" s="79" t="s">
        <v>128</v>
      </c>
      <c r="S6" s="6"/>
      <c r="T6" s="6"/>
      <c r="U6" s="4"/>
      <c r="Y6" s="7"/>
    </row>
    <row r="7" spans="1:26" ht="129.75" customHeight="1">
      <c r="A7" s="70"/>
      <c r="B7" s="70"/>
      <c r="C7" s="70"/>
      <c r="D7" s="84"/>
      <c r="E7" s="70"/>
      <c r="F7" s="83"/>
      <c r="G7" s="70"/>
      <c r="H7" s="80"/>
      <c r="I7" s="123"/>
      <c r="J7" s="124"/>
      <c r="K7" s="117"/>
      <c r="L7" s="118"/>
      <c r="M7" s="80"/>
      <c r="N7" s="80"/>
      <c r="O7" s="80"/>
      <c r="P7" s="80"/>
      <c r="Q7" s="80"/>
      <c r="R7" s="80"/>
      <c r="S7" s="6"/>
      <c r="T7" s="6"/>
      <c r="U7" s="6"/>
    </row>
    <row r="8" spans="1:26" ht="3" customHeight="1">
      <c r="A8" s="70"/>
      <c r="B8" s="70"/>
      <c r="C8" s="70"/>
      <c r="D8" s="84"/>
      <c r="E8" s="70"/>
      <c r="F8" s="83"/>
      <c r="G8" s="70"/>
      <c r="H8" s="81"/>
      <c r="I8" s="125"/>
      <c r="J8" s="126"/>
      <c r="K8" s="119"/>
      <c r="L8" s="120"/>
      <c r="M8" s="81"/>
      <c r="N8" s="81"/>
      <c r="O8" s="81"/>
      <c r="P8" s="81"/>
      <c r="Q8" s="81"/>
      <c r="R8" s="81"/>
      <c r="S8" s="6"/>
      <c r="T8" s="6"/>
      <c r="U8" s="6"/>
      <c r="V8" s="3"/>
    </row>
    <row r="9" spans="1:26" ht="21" customHeight="1">
      <c r="A9" s="37">
        <v>1</v>
      </c>
      <c r="B9" s="37">
        <v>2</v>
      </c>
      <c r="C9" s="37">
        <v>3</v>
      </c>
      <c r="D9" s="37"/>
      <c r="E9" s="37">
        <v>4</v>
      </c>
      <c r="F9" s="37">
        <v>5</v>
      </c>
      <c r="G9" s="37">
        <v>6</v>
      </c>
      <c r="H9" s="37">
        <v>7</v>
      </c>
      <c r="I9" s="37">
        <v>6</v>
      </c>
      <c r="J9" s="37">
        <v>8</v>
      </c>
      <c r="K9" s="37">
        <v>8</v>
      </c>
      <c r="L9" s="37">
        <v>9</v>
      </c>
      <c r="M9" s="37">
        <v>10</v>
      </c>
      <c r="N9" s="37">
        <v>11</v>
      </c>
      <c r="O9" s="37">
        <v>12</v>
      </c>
      <c r="P9" s="37">
        <v>13</v>
      </c>
      <c r="Q9" s="37">
        <v>14</v>
      </c>
      <c r="R9" s="37">
        <v>15</v>
      </c>
      <c r="S9" s="6"/>
      <c r="T9" s="6"/>
      <c r="U9" s="6"/>
      <c r="V9" s="3"/>
    </row>
    <row r="10" spans="1:26" s="7" customFormat="1" ht="23.25" customHeight="1">
      <c r="A10" s="102" t="s">
        <v>113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4"/>
      <c r="T10" s="14"/>
      <c r="U10" s="12"/>
      <c r="V10" s="26"/>
      <c r="W10" s="26"/>
      <c r="X10" s="26"/>
      <c r="Y10" s="26"/>
      <c r="Z10" s="26"/>
    </row>
    <row r="11" spans="1:26" ht="22.5" customHeight="1">
      <c r="A11" s="71" t="s">
        <v>133</v>
      </c>
      <c r="B11" s="85" t="s">
        <v>134</v>
      </c>
      <c r="C11" s="38">
        <f>C13+C15+C17</f>
        <v>675308.10000000009</v>
      </c>
      <c r="D11" s="38"/>
      <c r="E11" s="38">
        <f>E13+E15+E17</f>
        <v>873029.84490000003</v>
      </c>
      <c r="F11" s="38">
        <f>F13+F15</f>
        <v>661801.89999999991</v>
      </c>
      <c r="G11" s="38">
        <f>G13+G15+G17</f>
        <v>855569.2</v>
      </c>
      <c r="H11" s="38">
        <f>H13+H15+H17</f>
        <v>608636.30359000002</v>
      </c>
      <c r="I11" s="38">
        <f>J11/(F11+J11)*100</f>
        <v>2.0000056270611992</v>
      </c>
      <c r="J11" s="38">
        <f>J13+J15</f>
        <v>13506.20000000007</v>
      </c>
      <c r="K11" s="38">
        <f>L11/(G11+L11)*100</f>
        <v>2.0000054983229134</v>
      </c>
      <c r="L11" s="38">
        <f>L13+L15+L17</f>
        <v>17460.644899999999</v>
      </c>
      <c r="M11" s="38">
        <f>M13+M15+M17</f>
        <v>12421.183640000001</v>
      </c>
      <c r="N11" s="38">
        <f>N13+N15</f>
        <v>0</v>
      </c>
      <c r="O11" s="38">
        <f>O13+O15</f>
        <v>0</v>
      </c>
      <c r="P11" s="38">
        <f>P13+P15</f>
        <v>0</v>
      </c>
      <c r="Q11" s="38">
        <f>Q13+Q15</f>
        <v>0</v>
      </c>
      <c r="R11" s="38">
        <f>R13+R15</f>
        <v>0</v>
      </c>
      <c r="S11" s="11"/>
      <c r="T11" s="11"/>
      <c r="U11" s="9"/>
    </row>
    <row r="12" spans="1:26" ht="75" customHeight="1">
      <c r="A12" s="87"/>
      <c r="B12" s="86"/>
      <c r="C12" s="38"/>
      <c r="D12" s="38"/>
      <c r="E12" s="38"/>
      <c r="F12" s="38"/>
      <c r="G12" s="39"/>
      <c r="H12" s="39"/>
      <c r="I12" s="38"/>
      <c r="J12" s="38"/>
      <c r="K12" s="38"/>
      <c r="L12" s="38"/>
      <c r="M12" s="39"/>
      <c r="N12" s="39"/>
      <c r="O12" s="39"/>
      <c r="P12" s="39"/>
      <c r="Q12" s="39"/>
      <c r="R12" s="39"/>
      <c r="S12" s="11"/>
      <c r="T12" s="11"/>
      <c r="U12" s="9"/>
    </row>
    <row r="13" spans="1:26" ht="22.5" customHeight="1">
      <c r="A13" s="87"/>
      <c r="B13" s="73" t="s">
        <v>135</v>
      </c>
      <c r="C13" s="38">
        <v>539532.9</v>
      </c>
      <c r="D13" s="38"/>
      <c r="E13" s="38">
        <f>G13+L13</f>
        <v>614401.98160000006</v>
      </c>
      <c r="F13" s="38">
        <v>528742.19999999995</v>
      </c>
      <c r="G13" s="38">
        <v>602113.9</v>
      </c>
      <c r="H13" s="38">
        <v>512607.67398999998</v>
      </c>
      <c r="I13" s="38">
        <f>J13/(F13+J13)*100</f>
        <v>2.0000077845113928</v>
      </c>
      <c r="J13" s="38">
        <v>10790.70000000007</v>
      </c>
      <c r="K13" s="38">
        <f>L13/(G13+L13)*100</f>
        <v>2.0000068307071359</v>
      </c>
      <c r="L13" s="38">
        <v>12288.0816</v>
      </c>
      <c r="M13" s="38">
        <v>10461.418240000001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11"/>
      <c r="T13" s="11"/>
      <c r="U13" s="9"/>
    </row>
    <row r="14" spans="1:26" ht="17.25" customHeight="1">
      <c r="A14" s="87"/>
      <c r="B14" s="74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11"/>
      <c r="T14" s="11"/>
      <c r="U14" s="9"/>
    </row>
    <row r="15" spans="1:26" ht="22.5" customHeight="1">
      <c r="A15" s="87"/>
      <c r="B15" s="73" t="s">
        <v>136</v>
      </c>
      <c r="C15" s="38">
        <v>135775.20000000001</v>
      </c>
      <c r="D15" s="38"/>
      <c r="E15" s="38">
        <f>G15+L15</f>
        <v>148369.69999999998</v>
      </c>
      <c r="F15" s="38">
        <v>133059.70000000001</v>
      </c>
      <c r="G15" s="38">
        <v>145402.29999999999</v>
      </c>
      <c r="H15" s="38">
        <v>96028.6296</v>
      </c>
      <c r="I15" s="38">
        <f>J15/(F15+J15)*100</f>
        <v>1.9999970539538885</v>
      </c>
      <c r="J15" s="38">
        <v>2715.5</v>
      </c>
      <c r="K15" s="38">
        <f>L15/(G15+L15)*100</f>
        <v>2.0000040439523707</v>
      </c>
      <c r="L15" s="38">
        <v>2967.4</v>
      </c>
      <c r="M15" s="38">
        <v>1959.7654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11"/>
      <c r="T15" s="11"/>
      <c r="U15" s="9"/>
    </row>
    <row r="16" spans="1:26" ht="16.5" customHeight="1">
      <c r="A16" s="87"/>
      <c r="B16" s="74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11"/>
      <c r="T16" s="11"/>
      <c r="U16" s="9"/>
    </row>
    <row r="17" spans="1:21" ht="47.45" customHeight="1">
      <c r="A17" s="87"/>
      <c r="B17" s="73" t="s">
        <v>131</v>
      </c>
      <c r="C17" s="38"/>
      <c r="D17" s="38"/>
      <c r="E17" s="38">
        <f>G17+L17</f>
        <v>110258.1633</v>
      </c>
      <c r="F17" s="38">
        <v>0</v>
      </c>
      <c r="G17" s="38">
        <v>108053</v>
      </c>
      <c r="H17" s="38">
        <v>0</v>
      </c>
      <c r="I17" s="38"/>
      <c r="J17" s="38"/>
      <c r="K17" s="38"/>
      <c r="L17" s="38">
        <v>2205.1633000000002</v>
      </c>
      <c r="M17" s="38">
        <v>0</v>
      </c>
      <c r="N17" s="38"/>
      <c r="O17" s="38"/>
      <c r="P17" s="38"/>
      <c r="Q17" s="38"/>
      <c r="R17" s="38"/>
      <c r="S17" s="11"/>
      <c r="T17" s="11"/>
      <c r="U17" s="9"/>
    </row>
    <row r="18" spans="1:21" ht="15.6" customHeight="1">
      <c r="A18" s="87"/>
      <c r="B18" s="74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11"/>
      <c r="T18" s="11"/>
      <c r="U18" s="9"/>
    </row>
    <row r="19" spans="1:21" ht="22.5" customHeight="1">
      <c r="A19" s="87"/>
      <c r="B19" s="85" t="s">
        <v>137</v>
      </c>
      <c r="C19" s="38">
        <v>85705.918000000005</v>
      </c>
      <c r="D19" s="38"/>
      <c r="E19" s="38">
        <f>G19+L19</f>
        <v>85705.918000000005</v>
      </c>
      <c r="F19" s="38">
        <v>83991.8</v>
      </c>
      <c r="G19" s="38">
        <v>83991.8</v>
      </c>
      <c r="H19" s="38">
        <v>62993.752659999998</v>
      </c>
      <c r="I19" s="38">
        <f>J19/(F19+J19)*100</f>
        <v>1.9999995799589967</v>
      </c>
      <c r="J19" s="38">
        <v>1714.1180000000022</v>
      </c>
      <c r="K19" s="38">
        <f>L19/(G19+L19)*100</f>
        <v>1.9999995799589967</v>
      </c>
      <c r="L19" s="38">
        <f>C19-G19</f>
        <v>1714.1180000000022</v>
      </c>
      <c r="M19" s="38">
        <v>1285.5868499999999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11"/>
      <c r="T19" s="11"/>
      <c r="U19" s="9"/>
    </row>
    <row r="20" spans="1:21" ht="80.25" customHeight="1">
      <c r="A20" s="87"/>
      <c r="B20" s="86"/>
      <c r="C20" s="38"/>
      <c r="D20" s="38"/>
      <c r="E20" s="38"/>
      <c r="F20" s="38"/>
      <c r="G20" s="39"/>
      <c r="H20" s="39"/>
      <c r="I20" s="38"/>
      <c r="J20" s="38"/>
      <c r="K20" s="38"/>
      <c r="L20" s="38"/>
      <c r="M20" s="39"/>
      <c r="N20" s="39"/>
      <c r="O20" s="39"/>
      <c r="P20" s="39"/>
      <c r="Q20" s="39"/>
      <c r="R20" s="39"/>
      <c r="S20" s="11"/>
      <c r="T20" s="11"/>
      <c r="U20" s="9"/>
    </row>
    <row r="21" spans="1:21" ht="22.5" customHeight="1">
      <c r="A21" s="87"/>
      <c r="B21" s="85" t="s">
        <v>62</v>
      </c>
      <c r="C21" s="38">
        <v>0</v>
      </c>
      <c r="D21" s="38"/>
      <c r="E21" s="38">
        <f>G21</f>
        <v>5186</v>
      </c>
      <c r="F21" s="38">
        <v>0</v>
      </c>
      <c r="G21" s="38">
        <v>5186</v>
      </c>
      <c r="H21" s="38">
        <v>5186</v>
      </c>
      <c r="I21" s="38"/>
      <c r="J21" s="38">
        <v>0</v>
      </c>
      <c r="K21" s="38">
        <f>L21/(G21+L21)*100</f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11"/>
      <c r="T21" s="11"/>
      <c r="U21" s="9"/>
    </row>
    <row r="22" spans="1:21" ht="80.25" customHeight="1">
      <c r="A22" s="72"/>
      <c r="B22" s="86"/>
      <c r="C22" s="38"/>
      <c r="D22" s="38"/>
      <c r="E22" s="38"/>
      <c r="F22" s="38"/>
      <c r="G22" s="39" t="s">
        <v>86</v>
      </c>
      <c r="H22" s="39"/>
      <c r="I22" s="38"/>
      <c r="J22" s="38"/>
      <c r="K22" s="38"/>
      <c r="L22" s="38"/>
      <c r="M22" s="39"/>
      <c r="N22" s="39"/>
      <c r="O22" s="39"/>
      <c r="P22" s="39"/>
      <c r="Q22" s="39"/>
      <c r="R22" s="39"/>
      <c r="S22" s="11"/>
      <c r="T22" s="11"/>
      <c r="U22" s="9"/>
    </row>
    <row r="23" spans="1:21" ht="22.5" customHeight="1">
      <c r="A23" s="71" t="s">
        <v>87</v>
      </c>
      <c r="B23" s="85" t="s">
        <v>138</v>
      </c>
      <c r="C23" s="38">
        <v>79749.2</v>
      </c>
      <c r="D23" s="38"/>
      <c r="E23" s="38">
        <f>G23</f>
        <v>79749.2</v>
      </c>
      <c r="F23" s="38">
        <v>79749.2</v>
      </c>
      <c r="G23" s="38">
        <v>79749.2</v>
      </c>
      <c r="H23" s="38">
        <v>76093.329230000003</v>
      </c>
      <c r="I23" s="38">
        <f>J23/(F23+J23)*100</f>
        <v>0</v>
      </c>
      <c r="J23" s="38">
        <v>0</v>
      </c>
      <c r="K23" s="38">
        <f>L23/(G23+L23)*100</f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11"/>
      <c r="T23" s="11"/>
      <c r="U23" s="9"/>
    </row>
    <row r="24" spans="1:21" ht="90" customHeight="1">
      <c r="A24" s="87"/>
      <c r="B24" s="86"/>
      <c r="C24" s="38"/>
      <c r="D24" s="38"/>
      <c r="E24" s="38"/>
      <c r="F24" s="38"/>
      <c r="G24" s="39"/>
      <c r="H24" s="39"/>
      <c r="I24" s="38"/>
      <c r="J24" s="38"/>
      <c r="K24" s="38"/>
      <c r="L24" s="38"/>
      <c r="M24" s="39"/>
      <c r="N24" s="39"/>
      <c r="O24" s="39"/>
      <c r="P24" s="39"/>
      <c r="Q24" s="39"/>
      <c r="R24" s="39"/>
      <c r="S24" s="11"/>
      <c r="T24" s="11"/>
      <c r="U24" s="9"/>
    </row>
    <row r="25" spans="1:21" ht="22.5" customHeight="1">
      <c r="A25" s="87"/>
      <c r="B25" s="85" t="s">
        <v>139</v>
      </c>
      <c r="C25" s="38">
        <v>518191.4</v>
      </c>
      <c r="D25" s="38"/>
      <c r="E25" s="38">
        <f>G25</f>
        <v>482809</v>
      </c>
      <c r="F25" s="38">
        <v>518191.4</v>
      </c>
      <c r="G25" s="38">
        <v>482809</v>
      </c>
      <c r="H25" s="38">
        <v>318435.34383000003</v>
      </c>
      <c r="I25" s="38">
        <f>J25/(F25+J25)*100</f>
        <v>0</v>
      </c>
      <c r="J25" s="38">
        <v>0</v>
      </c>
      <c r="K25" s="38">
        <f>L25/(G25+L25)*100</f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11"/>
      <c r="T25" s="11"/>
      <c r="U25" s="9"/>
    </row>
    <row r="26" spans="1:21" ht="83.25" customHeight="1">
      <c r="A26" s="87"/>
      <c r="B26" s="86"/>
      <c r="C26" s="38"/>
      <c r="D26" s="38"/>
      <c r="E26" s="38"/>
      <c r="F26" s="38"/>
      <c r="G26" s="39"/>
      <c r="H26" s="39"/>
      <c r="I26" s="38"/>
      <c r="J26" s="38"/>
      <c r="K26" s="38"/>
      <c r="L26" s="38"/>
      <c r="M26" s="39"/>
      <c r="N26" s="39"/>
      <c r="O26" s="39"/>
      <c r="P26" s="39"/>
      <c r="Q26" s="39"/>
      <c r="R26" s="39"/>
      <c r="S26" s="11"/>
      <c r="T26" s="11"/>
      <c r="U26" s="9"/>
    </row>
    <row r="27" spans="1:21" ht="22.5" customHeight="1">
      <c r="A27" s="87"/>
      <c r="B27" s="85" t="s">
        <v>140</v>
      </c>
      <c r="C27" s="38">
        <v>139</v>
      </c>
      <c r="D27" s="38"/>
      <c r="E27" s="38">
        <f>G27</f>
        <v>139</v>
      </c>
      <c r="F27" s="38">
        <v>139</v>
      </c>
      <c r="G27" s="38">
        <v>139</v>
      </c>
      <c r="H27" s="38">
        <v>40.074480000000001</v>
      </c>
      <c r="I27" s="38">
        <f>J27/(F27+J27)*100</f>
        <v>0</v>
      </c>
      <c r="J27" s="38">
        <v>0</v>
      </c>
      <c r="K27" s="38">
        <f>L27/(G27+L27)*100</f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11"/>
      <c r="T27" s="11"/>
      <c r="U27" s="9"/>
    </row>
    <row r="28" spans="1:21" ht="155.25" customHeight="1">
      <c r="A28" s="72"/>
      <c r="B28" s="86"/>
      <c r="C28" s="38"/>
      <c r="D28" s="38"/>
      <c r="E28" s="38"/>
      <c r="F28" s="38"/>
      <c r="G28" s="39"/>
      <c r="H28" s="39"/>
      <c r="I28" s="38"/>
      <c r="J28" s="38"/>
      <c r="K28" s="38"/>
      <c r="L28" s="38"/>
      <c r="M28" s="39"/>
      <c r="N28" s="39"/>
      <c r="O28" s="39"/>
      <c r="P28" s="39"/>
      <c r="Q28" s="39"/>
      <c r="R28" s="39"/>
      <c r="S28" s="11"/>
      <c r="T28" s="11"/>
      <c r="U28" s="9"/>
    </row>
    <row r="29" spans="1:21" ht="22.5" customHeight="1">
      <c r="A29" s="71" t="s">
        <v>142</v>
      </c>
      <c r="B29" s="85" t="s">
        <v>141</v>
      </c>
      <c r="C29" s="38">
        <f>G29+L29</f>
        <v>382690.9</v>
      </c>
      <c r="D29" s="38"/>
      <c r="E29" s="38">
        <f>G29+L29</f>
        <v>382690.9</v>
      </c>
      <c r="F29" s="38">
        <v>329114.2</v>
      </c>
      <c r="G29" s="38">
        <v>329114.2</v>
      </c>
      <c r="H29" s="38">
        <v>285109.42771000002</v>
      </c>
      <c r="I29" s="38">
        <f>J29/(F29+J29)*100</f>
        <v>13.999993206005158</v>
      </c>
      <c r="J29" s="38">
        <v>53576.7</v>
      </c>
      <c r="K29" s="38">
        <f>L29/(G29+L29)*100</f>
        <v>13.999993206005158</v>
      </c>
      <c r="L29" s="38">
        <v>53576.7</v>
      </c>
      <c r="M29" s="38">
        <v>46413.162620000003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11"/>
      <c r="T29" s="11"/>
      <c r="U29" s="9"/>
    </row>
    <row r="30" spans="1:21" ht="75" customHeight="1">
      <c r="A30" s="72"/>
      <c r="B30" s="86"/>
      <c r="C30" s="38"/>
      <c r="D30" s="38"/>
      <c r="E30" s="38"/>
      <c r="F30" s="38"/>
      <c r="G30" s="39"/>
      <c r="H30" s="39"/>
      <c r="I30" s="38"/>
      <c r="J30" s="38"/>
      <c r="K30" s="38"/>
      <c r="L30" s="38"/>
      <c r="M30" s="39"/>
      <c r="N30" s="39"/>
      <c r="O30" s="39"/>
      <c r="P30" s="39"/>
      <c r="Q30" s="39"/>
      <c r="R30" s="39"/>
      <c r="S30" s="11"/>
      <c r="T30" s="11"/>
      <c r="U30" s="9"/>
    </row>
    <row r="31" spans="1:21" ht="22.5" customHeight="1">
      <c r="A31" s="71" t="s">
        <v>144</v>
      </c>
      <c r="B31" s="85" t="s">
        <v>143</v>
      </c>
      <c r="C31" s="38">
        <v>1076475.8</v>
      </c>
      <c r="D31" s="38"/>
      <c r="E31" s="38">
        <f>G31+L31</f>
        <v>1076475.8</v>
      </c>
      <c r="F31" s="38">
        <v>925769.2</v>
      </c>
      <c r="G31" s="38">
        <v>925769.2</v>
      </c>
      <c r="H31" s="38">
        <v>789496.49089000002</v>
      </c>
      <c r="I31" s="38">
        <f>J31/(F31+J31)*100</f>
        <v>13.9999988852513</v>
      </c>
      <c r="J31" s="38">
        <v>150706.6</v>
      </c>
      <c r="K31" s="38">
        <f>L31/(G31+L31)*100</f>
        <v>13.999998885251308</v>
      </c>
      <c r="L31" s="38">
        <f>C31-G31</f>
        <v>150706.60000000009</v>
      </c>
      <c r="M31" s="38">
        <v>128522.68502999999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11"/>
      <c r="T31" s="11"/>
      <c r="U31" s="9"/>
    </row>
    <row r="32" spans="1:21" ht="78" customHeight="1">
      <c r="A32" s="72"/>
      <c r="B32" s="86"/>
      <c r="C32" s="38"/>
      <c r="D32" s="38"/>
      <c r="E32" s="38"/>
      <c r="F32" s="38"/>
      <c r="G32" s="39"/>
      <c r="H32" s="39"/>
      <c r="I32" s="38"/>
      <c r="J32" s="38"/>
      <c r="K32" s="38"/>
      <c r="L32" s="38"/>
      <c r="M32" s="39"/>
      <c r="N32" s="39"/>
      <c r="O32" s="39"/>
      <c r="P32" s="39"/>
      <c r="Q32" s="39"/>
      <c r="R32" s="39"/>
      <c r="S32" s="11"/>
      <c r="T32" s="11"/>
      <c r="U32" s="9"/>
    </row>
    <row r="33" spans="1:21" ht="22.5" customHeight="1">
      <c r="A33" s="71" t="s">
        <v>121</v>
      </c>
      <c r="B33" s="85" t="s">
        <v>145</v>
      </c>
      <c r="C33" s="38">
        <v>396955.9</v>
      </c>
      <c r="D33" s="38"/>
      <c r="E33" s="38">
        <f>G33+L33</f>
        <v>396955.9</v>
      </c>
      <c r="F33" s="38">
        <v>341382.1</v>
      </c>
      <c r="G33" s="38">
        <v>341382.1</v>
      </c>
      <c r="H33" s="38">
        <v>285243.39724999998</v>
      </c>
      <c r="I33" s="38">
        <f>J33/(F33+J33)*100</f>
        <v>13.999993450154037</v>
      </c>
      <c r="J33" s="38">
        <v>55573.8</v>
      </c>
      <c r="K33" s="38">
        <f>L33/(G33+L33)*100</f>
        <v>13.999993450154047</v>
      </c>
      <c r="L33" s="38">
        <f>C33-G33</f>
        <v>55573.800000000047</v>
      </c>
      <c r="M33" s="38">
        <v>46434.971449999997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11"/>
      <c r="T33" s="11"/>
      <c r="U33" s="9"/>
    </row>
    <row r="34" spans="1:21" ht="78" customHeight="1">
      <c r="A34" s="87"/>
      <c r="B34" s="86"/>
      <c r="C34" s="38"/>
      <c r="D34" s="38"/>
      <c r="E34" s="38"/>
      <c r="F34" s="38"/>
      <c r="G34" s="39"/>
      <c r="H34" s="39"/>
      <c r="I34" s="38"/>
      <c r="J34" s="38"/>
      <c r="K34" s="38"/>
      <c r="L34" s="38"/>
      <c r="M34" s="39"/>
      <c r="N34" s="39"/>
      <c r="O34" s="39"/>
      <c r="P34" s="39"/>
      <c r="Q34" s="39"/>
      <c r="R34" s="39"/>
      <c r="S34" s="11"/>
      <c r="T34" s="11"/>
      <c r="U34" s="9"/>
    </row>
    <row r="35" spans="1:21" ht="22.5" customHeight="1">
      <c r="A35" s="87"/>
      <c r="B35" s="85" t="s">
        <v>146</v>
      </c>
      <c r="C35" s="38">
        <v>603542.9</v>
      </c>
      <c r="D35" s="38"/>
      <c r="E35" s="38">
        <f>G35</f>
        <v>603542.9</v>
      </c>
      <c r="F35" s="38">
        <v>603542.9</v>
      </c>
      <c r="G35" s="38">
        <v>603542.9</v>
      </c>
      <c r="H35" s="38">
        <v>413608.31057999999</v>
      </c>
      <c r="I35" s="38">
        <f>J35/(F35+J35)*100</f>
        <v>0</v>
      </c>
      <c r="J35" s="38">
        <v>0</v>
      </c>
      <c r="K35" s="38">
        <f>L35/(G35+L35)*100</f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11"/>
      <c r="T35" s="11"/>
      <c r="U35" s="9"/>
    </row>
    <row r="36" spans="1:21" ht="46.5" customHeight="1">
      <c r="A36" s="72"/>
      <c r="B36" s="86"/>
      <c r="C36" s="38"/>
      <c r="D36" s="38"/>
      <c r="E36" s="38"/>
      <c r="F36" s="38"/>
      <c r="G36" s="39"/>
      <c r="H36" s="39"/>
      <c r="I36" s="38"/>
      <c r="J36" s="38"/>
      <c r="K36" s="38"/>
      <c r="L36" s="38"/>
      <c r="M36" s="39"/>
      <c r="N36" s="39"/>
      <c r="O36" s="39"/>
      <c r="P36" s="39"/>
      <c r="Q36" s="39"/>
      <c r="R36" s="39"/>
      <c r="S36" s="11"/>
      <c r="T36" s="11"/>
      <c r="U36" s="9"/>
    </row>
    <row r="37" spans="1:21" ht="22.5" customHeight="1">
      <c r="A37" s="71" t="s">
        <v>150</v>
      </c>
      <c r="B37" s="85" t="s">
        <v>147</v>
      </c>
      <c r="C37" s="38">
        <f>G37+L37</f>
        <v>1360</v>
      </c>
      <c r="D37" s="38"/>
      <c r="E37" s="38">
        <f>G37+L37</f>
        <v>1360</v>
      </c>
      <c r="F37" s="38">
        <v>1169.5999999999999</v>
      </c>
      <c r="G37" s="38">
        <v>1169.5999999999999</v>
      </c>
      <c r="H37" s="38">
        <v>1151.2341200000001</v>
      </c>
      <c r="I37" s="38">
        <f>J37/(F37+J37)*100</f>
        <v>14.000000000000002</v>
      </c>
      <c r="J37" s="38">
        <v>190.4</v>
      </c>
      <c r="K37" s="38">
        <f>L37/(G37+L37)*100</f>
        <v>14.000000000000002</v>
      </c>
      <c r="L37" s="38">
        <v>190.4</v>
      </c>
      <c r="M37" s="38">
        <v>187.4102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11"/>
      <c r="T37" s="11"/>
      <c r="U37" s="9"/>
    </row>
    <row r="38" spans="1:21" ht="98.25" customHeight="1">
      <c r="A38" s="72"/>
      <c r="B38" s="86"/>
      <c r="C38" s="38"/>
      <c r="D38" s="38"/>
      <c r="E38" s="38"/>
      <c r="F38" s="38"/>
      <c r="G38" s="39"/>
      <c r="H38" s="39"/>
      <c r="I38" s="38"/>
      <c r="J38" s="38"/>
      <c r="K38" s="38"/>
      <c r="L38" s="38"/>
      <c r="M38" s="39"/>
      <c r="N38" s="39"/>
      <c r="O38" s="39"/>
      <c r="P38" s="39"/>
      <c r="Q38" s="39"/>
      <c r="R38" s="39"/>
      <c r="S38" s="11"/>
      <c r="T38" s="11"/>
      <c r="U38" s="9"/>
    </row>
    <row r="39" spans="1:21" ht="22.5" customHeight="1">
      <c r="A39" s="71" t="s">
        <v>88</v>
      </c>
      <c r="B39" s="85" t="s">
        <v>148</v>
      </c>
      <c r="C39" s="38">
        <v>6398.6</v>
      </c>
      <c r="D39" s="38"/>
      <c r="E39" s="38">
        <f>G39</f>
        <v>6398.6</v>
      </c>
      <c r="F39" s="38">
        <v>6398.6</v>
      </c>
      <c r="G39" s="38">
        <v>6398.6</v>
      </c>
      <c r="H39" s="38">
        <v>6249.0959999999995</v>
      </c>
      <c r="I39" s="38">
        <f>J39/(F39+J39)*100</f>
        <v>0</v>
      </c>
      <c r="J39" s="38">
        <v>0</v>
      </c>
      <c r="K39" s="38">
        <f>L39/(G39+L39)*100</f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11"/>
      <c r="T39" s="11"/>
      <c r="U39" s="9"/>
    </row>
    <row r="40" spans="1:21" ht="96.75" customHeight="1">
      <c r="A40" s="87"/>
      <c r="B40" s="86"/>
      <c r="C40" s="38"/>
      <c r="D40" s="38"/>
      <c r="E40" s="38"/>
      <c r="F40" s="38"/>
      <c r="G40" s="39"/>
      <c r="H40" s="39"/>
      <c r="I40" s="38"/>
      <c r="J40" s="38"/>
      <c r="K40" s="38"/>
      <c r="L40" s="38"/>
      <c r="M40" s="39"/>
      <c r="N40" s="39"/>
      <c r="O40" s="39"/>
      <c r="P40" s="39"/>
      <c r="Q40" s="39"/>
      <c r="R40" s="39"/>
      <c r="S40" s="11"/>
      <c r="T40" s="11"/>
      <c r="U40" s="9"/>
    </row>
    <row r="41" spans="1:21" ht="22.5" customHeight="1">
      <c r="A41" s="87"/>
      <c r="B41" s="85" t="s">
        <v>149</v>
      </c>
      <c r="C41" s="38">
        <v>752.4</v>
      </c>
      <c r="D41" s="38"/>
      <c r="E41" s="38">
        <f>G41</f>
        <v>752.4</v>
      </c>
      <c r="F41" s="38">
        <v>752.4</v>
      </c>
      <c r="G41" s="38">
        <v>752.4</v>
      </c>
      <c r="H41" s="38">
        <v>0</v>
      </c>
      <c r="I41" s="38">
        <f>J41/(F41+J41)*100</f>
        <v>0</v>
      </c>
      <c r="J41" s="38">
        <v>0</v>
      </c>
      <c r="K41" s="38">
        <f>L41/(G41+L41)*100</f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11"/>
      <c r="T41" s="11"/>
      <c r="U41" s="9"/>
    </row>
    <row r="42" spans="1:21" ht="77.25" customHeight="1">
      <c r="A42" s="87"/>
      <c r="B42" s="86"/>
      <c r="C42" s="38"/>
      <c r="D42" s="38"/>
      <c r="E42" s="38"/>
      <c r="F42" s="38"/>
      <c r="G42" s="39"/>
      <c r="H42" s="39"/>
      <c r="I42" s="38"/>
      <c r="J42" s="38"/>
      <c r="K42" s="38"/>
      <c r="L42" s="38"/>
      <c r="M42" s="39"/>
      <c r="N42" s="39"/>
      <c r="O42" s="39"/>
      <c r="P42" s="39"/>
      <c r="Q42" s="39"/>
      <c r="R42" s="39"/>
      <c r="S42" s="11"/>
      <c r="T42" s="11"/>
      <c r="U42" s="9"/>
    </row>
    <row r="43" spans="1:21" ht="22.5" customHeight="1">
      <c r="A43" s="87"/>
      <c r="B43" s="85" t="s">
        <v>0</v>
      </c>
      <c r="C43" s="38">
        <v>2672.8</v>
      </c>
      <c r="D43" s="38"/>
      <c r="E43" s="38">
        <f>G43</f>
        <v>2672.8</v>
      </c>
      <c r="F43" s="38">
        <v>2672.8</v>
      </c>
      <c r="G43" s="38">
        <v>2672.8</v>
      </c>
      <c r="H43" s="38">
        <v>1706.8679999999999</v>
      </c>
      <c r="I43" s="38">
        <f>J43/(F43+J43)*100</f>
        <v>0</v>
      </c>
      <c r="J43" s="38">
        <v>0</v>
      </c>
      <c r="K43" s="38">
        <f>L43/(G43+L43)*100</f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11"/>
      <c r="T43" s="11"/>
      <c r="U43" s="9"/>
    </row>
    <row r="44" spans="1:21" ht="186" customHeight="1">
      <c r="A44" s="72"/>
      <c r="B44" s="86"/>
      <c r="C44" s="38"/>
      <c r="D44" s="38"/>
      <c r="E44" s="38"/>
      <c r="F44" s="38"/>
      <c r="G44" s="39"/>
      <c r="H44" s="39"/>
      <c r="I44" s="38"/>
      <c r="J44" s="38"/>
      <c r="K44" s="38"/>
      <c r="L44" s="38"/>
      <c r="M44" s="39"/>
      <c r="N44" s="39"/>
      <c r="O44" s="39"/>
      <c r="P44" s="39"/>
      <c r="Q44" s="39"/>
      <c r="R44" s="39"/>
      <c r="S44" s="11"/>
      <c r="T44" s="11"/>
      <c r="U44" s="9"/>
    </row>
    <row r="45" spans="1:21" ht="22.5" customHeight="1">
      <c r="A45" s="71" t="s">
        <v>2</v>
      </c>
      <c r="B45" s="85" t="s">
        <v>1</v>
      </c>
      <c r="C45" s="38">
        <f>G45+L45</f>
        <v>4336.4000000000005</v>
      </c>
      <c r="D45" s="38"/>
      <c r="E45" s="38">
        <f>G45+L45</f>
        <v>4336.4000000000005</v>
      </c>
      <c r="F45" s="38">
        <v>3729.3</v>
      </c>
      <c r="G45" s="38">
        <v>3729.3</v>
      </c>
      <c r="H45" s="38">
        <v>3729.29999</v>
      </c>
      <c r="I45" s="38">
        <f>J45/(F45+J45)*100</f>
        <v>14.000092242413059</v>
      </c>
      <c r="J45" s="38">
        <v>607.1</v>
      </c>
      <c r="K45" s="38">
        <f>L45/(G45+L45)*100</f>
        <v>14.000092242413059</v>
      </c>
      <c r="L45" s="38">
        <v>607.1</v>
      </c>
      <c r="M45" s="38">
        <v>607.09982000000002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11"/>
      <c r="T45" s="11"/>
      <c r="U45" s="9"/>
    </row>
    <row r="46" spans="1:21" ht="193.5" customHeight="1">
      <c r="A46" s="72"/>
      <c r="B46" s="86"/>
      <c r="C46" s="38"/>
      <c r="D46" s="38"/>
      <c r="E46" s="38"/>
      <c r="F46" s="38"/>
      <c r="G46" s="39"/>
      <c r="H46" s="39"/>
      <c r="I46" s="38"/>
      <c r="J46" s="38"/>
      <c r="K46" s="38"/>
      <c r="L46" s="38"/>
      <c r="M46" s="39"/>
      <c r="N46" s="39"/>
      <c r="O46" s="39"/>
      <c r="P46" s="39"/>
      <c r="Q46" s="39"/>
      <c r="R46" s="39"/>
      <c r="S46" s="11"/>
      <c r="T46" s="11"/>
      <c r="U46" s="9"/>
    </row>
    <row r="47" spans="1:21" ht="22.5" customHeight="1">
      <c r="A47" s="71" t="s">
        <v>89</v>
      </c>
      <c r="B47" s="85" t="s">
        <v>3</v>
      </c>
      <c r="C47" s="38">
        <v>254410.9</v>
      </c>
      <c r="D47" s="38"/>
      <c r="E47" s="38">
        <f>G47+L47</f>
        <v>254410.9</v>
      </c>
      <c r="F47" s="38">
        <v>254410.9</v>
      </c>
      <c r="G47" s="38">
        <v>254410.9</v>
      </c>
      <c r="H47" s="38">
        <v>164041.98663999999</v>
      </c>
      <c r="I47" s="38">
        <f>J47/(F47+J47)*100</f>
        <v>0</v>
      </c>
      <c r="J47" s="38">
        <v>0</v>
      </c>
      <c r="K47" s="38">
        <f>L47/(G47+L47)*100</f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11"/>
      <c r="T47" s="11"/>
      <c r="U47" s="9"/>
    </row>
    <row r="48" spans="1:21" ht="81.75" customHeight="1">
      <c r="A48" s="87"/>
      <c r="B48" s="86"/>
      <c r="C48" s="38"/>
      <c r="D48" s="38"/>
      <c r="E48" s="38"/>
      <c r="F48" s="38"/>
      <c r="G48" s="39"/>
      <c r="H48" s="39"/>
      <c r="I48" s="38"/>
      <c r="J48" s="38"/>
      <c r="K48" s="38"/>
      <c r="L48" s="38"/>
      <c r="M48" s="39"/>
      <c r="N48" s="39"/>
      <c r="O48" s="39"/>
      <c r="P48" s="39"/>
      <c r="Q48" s="39"/>
      <c r="R48" s="39"/>
      <c r="S48" s="11"/>
      <c r="T48" s="11"/>
      <c r="U48" s="9"/>
    </row>
    <row r="49" spans="1:26" ht="31.15" customHeight="1">
      <c r="A49" s="87"/>
      <c r="B49" s="88" t="s">
        <v>98</v>
      </c>
      <c r="C49" s="38"/>
      <c r="D49" s="38"/>
      <c r="E49" s="38">
        <f>G49+L49</f>
        <v>82896.900999999998</v>
      </c>
      <c r="F49" s="38"/>
      <c r="G49" s="38">
        <v>82067.931989999997</v>
      </c>
      <c r="H49" s="38">
        <v>70309.390520000001</v>
      </c>
      <c r="I49" s="40"/>
      <c r="J49" s="40"/>
      <c r="K49" s="40">
        <v>0.99999670076971037</v>
      </c>
      <c r="L49" s="40">
        <v>828.96901000000003</v>
      </c>
      <c r="M49" s="38">
        <v>710.19587999999999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11"/>
      <c r="T49" s="11" t="s">
        <v>83</v>
      </c>
      <c r="U49" s="9"/>
    </row>
    <row r="50" spans="1:26" ht="106.5" customHeight="1">
      <c r="A50" s="87"/>
      <c r="B50" s="89"/>
      <c r="C50" s="38"/>
      <c r="D50" s="38"/>
      <c r="E50" s="38"/>
      <c r="F50" s="38"/>
      <c r="G50" s="39" t="s">
        <v>96</v>
      </c>
      <c r="H50" s="39"/>
      <c r="I50" s="38"/>
      <c r="J50" s="38"/>
      <c r="K50" s="38"/>
      <c r="L50" s="38"/>
      <c r="M50" s="39"/>
      <c r="N50" s="39"/>
      <c r="O50" s="39"/>
      <c r="P50" s="39"/>
      <c r="Q50" s="39"/>
      <c r="R50" s="39"/>
      <c r="S50" s="11"/>
      <c r="T50" s="11"/>
      <c r="U50" s="9"/>
    </row>
    <row r="51" spans="1:26" ht="31.15" customHeight="1">
      <c r="A51" s="87"/>
      <c r="B51" s="85" t="s">
        <v>99</v>
      </c>
      <c r="C51" s="38"/>
      <c r="D51" s="38"/>
      <c r="E51" s="38">
        <f>G51+L51</f>
        <v>54078.755569999994</v>
      </c>
      <c r="F51" s="38"/>
      <c r="G51" s="38">
        <v>53537.968009999997</v>
      </c>
      <c r="H51" s="38">
        <v>51248.402759999997</v>
      </c>
      <c r="I51" s="40"/>
      <c r="J51" s="40"/>
      <c r="K51" s="40">
        <v>1.0000999014016601</v>
      </c>
      <c r="L51" s="40">
        <v>540.78755999999998</v>
      </c>
      <c r="M51" s="38">
        <v>517.56898000000001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11"/>
      <c r="T51" s="11" t="s">
        <v>82</v>
      </c>
      <c r="U51" s="9"/>
    </row>
    <row r="52" spans="1:26" ht="123" customHeight="1">
      <c r="A52" s="87"/>
      <c r="B52" s="86"/>
      <c r="C52" s="38"/>
      <c r="D52" s="38"/>
      <c r="E52" s="38"/>
      <c r="F52" s="38"/>
      <c r="G52" s="39" t="s">
        <v>96</v>
      </c>
      <c r="H52" s="39"/>
      <c r="I52" s="38"/>
      <c r="J52" s="38"/>
      <c r="K52" s="38"/>
      <c r="L52" s="38"/>
      <c r="M52" s="39"/>
      <c r="N52" s="39"/>
      <c r="O52" s="39"/>
      <c r="P52" s="39"/>
      <c r="Q52" s="39"/>
      <c r="R52" s="39"/>
      <c r="S52" s="11"/>
      <c r="T52" s="11"/>
      <c r="U52" s="9"/>
    </row>
    <row r="53" spans="1:26" ht="22.9" customHeight="1">
      <c r="A53" s="87"/>
      <c r="B53" s="85" t="s">
        <v>95</v>
      </c>
      <c r="C53" s="38"/>
      <c r="D53" s="38"/>
      <c r="E53" s="38">
        <f>G53+L53</f>
        <v>11915.9596</v>
      </c>
      <c r="F53" s="38"/>
      <c r="G53" s="38">
        <v>11796.8</v>
      </c>
      <c r="H53" s="38">
        <v>6816.5464599999996</v>
      </c>
      <c r="I53" s="38"/>
      <c r="J53" s="38"/>
      <c r="K53" s="38">
        <v>1</v>
      </c>
      <c r="L53" s="38">
        <v>119.1596</v>
      </c>
      <c r="M53" s="38">
        <v>68.854010000000002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11"/>
      <c r="T53" s="11"/>
      <c r="U53" s="9"/>
    </row>
    <row r="54" spans="1:26" ht="152.25" customHeight="1">
      <c r="A54" s="72"/>
      <c r="B54" s="86"/>
      <c r="C54" s="38"/>
      <c r="D54" s="38"/>
      <c r="E54" s="38"/>
      <c r="F54" s="38"/>
      <c r="G54" s="39" t="s">
        <v>97</v>
      </c>
      <c r="H54" s="39"/>
      <c r="I54" s="38"/>
      <c r="J54" s="38"/>
      <c r="K54" s="38"/>
      <c r="L54" s="38"/>
      <c r="M54" s="39"/>
      <c r="N54" s="39"/>
      <c r="O54" s="39"/>
      <c r="P54" s="39"/>
      <c r="Q54" s="39"/>
      <c r="R54" s="39"/>
      <c r="S54" s="11"/>
      <c r="T54" s="11"/>
      <c r="U54" s="9"/>
    </row>
    <row r="55" spans="1:26" ht="22.5" customHeight="1">
      <c r="A55" s="71" t="s">
        <v>5</v>
      </c>
      <c r="B55" s="85" t="s">
        <v>4</v>
      </c>
      <c r="C55" s="38">
        <f>G55+L55</f>
        <v>1991</v>
      </c>
      <c r="D55" s="38"/>
      <c r="E55" s="38">
        <f>G55+L55</f>
        <v>1991</v>
      </c>
      <c r="F55" s="38">
        <v>1951.2</v>
      </c>
      <c r="G55" s="38">
        <v>1951.2</v>
      </c>
      <c r="H55" s="38">
        <v>1951.2</v>
      </c>
      <c r="I55" s="38">
        <f>J55/(F55+J55)*100</f>
        <v>1.9989954796584628</v>
      </c>
      <c r="J55" s="38">
        <v>39.799999999999997</v>
      </c>
      <c r="K55" s="38">
        <f>L55/(G55+L55)*100</f>
        <v>1.9989954796584628</v>
      </c>
      <c r="L55" s="38">
        <v>39.799999999999997</v>
      </c>
      <c r="M55" s="38">
        <v>39.799999999999997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11"/>
      <c r="T55" s="11"/>
      <c r="U55" s="9"/>
    </row>
    <row r="56" spans="1:26" ht="99.75" customHeight="1">
      <c r="A56" s="72"/>
      <c r="B56" s="86"/>
      <c r="C56" s="38"/>
      <c r="D56" s="38"/>
      <c r="E56" s="38"/>
      <c r="F56" s="38"/>
      <c r="G56" s="39"/>
      <c r="H56" s="39"/>
      <c r="I56" s="38"/>
      <c r="J56" s="38"/>
      <c r="K56" s="38"/>
      <c r="L56" s="38"/>
      <c r="M56" s="39"/>
      <c r="N56" s="39"/>
      <c r="O56" s="39"/>
      <c r="P56" s="39"/>
      <c r="Q56" s="39"/>
      <c r="R56" s="39"/>
      <c r="S56" s="11"/>
      <c r="T56" s="11"/>
      <c r="U56" s="9"/>
    </row>
    <row r="57" spans="1:26" ht="22.5" customHeight="1">
      <c r="A57" s="71" t="s">
        <v>7</v>
      </c>
      <c r="B57" s="85" t="s">
        <v>6</v>
      </c>
      <c r="C57" s="38">
        <f>G57+L57</f>
        <v>9070.93</v>
      </c>
      <c r="D57" s="38"/>
      <c r="E57" s="38">
        <f>G57+L57</f>
        <v>9070.93</v>
      </c>
      <c r="F57" s="38">
        <v>7801</v>
      </c>
      <c r="G57" s="38">
        <v>7801</v>
      </c>
      <c r="H57" s="38">
        <v>7801</v>
      </c>
      <c r="I57" s="38">
        <f>J57/(F57+J57)*100</f>
        <v>13.999997795154412</v>
      </c>
      <c r="J57" s="38">
        <v>1269.93</v>
      </c>
      <c r="K57" s="38">
        <f>L57/(G57+L57)*100</f>
        <v>13.999997795154412</v>
      </c>
      <c r="L57" s="38">
        <v>1269.93</v>
      </c>
      <c r="M57" s="38">
        <v>1269.9000000000001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11"/>
      <c r="T57" s="11"/>
      <c r="U57" s="9"/>
    </row>
    <row r="58" spans="1:26" ht="61.9" customHeight="1">
      <c r="A58" s="72"/>
      <c r="B58" s="86"/>
      <c r="C58" s="38"/>
      <c r="D58" s="38"/>
      <c r="E58" s="38"/>
      <c r="F58" s="38"/>
      <c r="G58" s="39"/>
      <c r="H58" s="39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11"/>
      <c r="T58" s="11"/>
      <c r="U58" s="9"/>
    </row>
    <row r="59" spans="1:26" ht="151.9" customHeight="1">
      <c r="A59" s="41" t="s">
        <v>122</v>
      </c>
      <c r="B59" s="42" t="s">
        <v>123</v>
      </c>
      <c r="C59" s="38">
        <v>0</v>
      </c>
      <c r="D59" s="38"/>
      <c r="E59" s="38">
        <f>G59+L59</f>
        <v>136975.9</v>
      </c>
      <c r="F59" s="38">
        <v>0</v>
      </c>
      <c r="G59" s="43">
        <v>135605.9</v>
      </c>
      <c r="H59" s="43">
        <v>0</v>
      </c>
      <c r="I59" s="38"/>
      <c r="J59" s="38">
        <v>0</v>
      </c>
      <c r="K59" s="38"/>
      <c r="L59" s="38">
        <v>1370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11" t="s">
        <v>81</v>
      </c>
      <c r="T59" s="11"/>
      <c r="U59" s="9"/>
    </row>
    <row r="60" spans="1:26" ht="224.45" customHeight="1">
      <c r="A60" s="41" t="s">
        <v>132</v>
      </c>
      <c r="B60" s="42" t="s">
        <v>129</v>
      </c>
      <c r="C60" s="38">
        <v>0</v>
      </c>
      <c r="D60" s="38"/>
      <c r="E60" s="38">
        <f>G60+L60</f>
        <v>46778</v>
      </c>
      <c r="F60" s="38">
        <v>0</v>
      </c>
      <c r="G60" s="38">
        <v>46778</v>
      </c>
      <c r="H60" s="38">
        <v>4396</v>
      </c>
      <c r="I60" s="38"/>
      <c r="J60" s="38">
        <v>0</v>
      </c>
      <c r="K60" s="38"/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11"/>
      <c r="T60" s="11"/>
      <c r="U60" s="9"/>
    </row>
    <row r="61" spans="1:26" s="7" customFormat="1" ht="20.25" customHeight="1">
      <c r="A61" s="44" t="s">
        <v>69</v>
      </c>
      <c r="B61" s="44"/>
      <c r="C61" s="45">
        <f>C11+C19+C21+C33+C35+C55</f>
        <v>1763503.818</v>
      </c>
      <c r="D61" s="45"/>
      <c r="E61" s="45">
        <f t="shared" ref="E61:R61" si="0">E11+E19+E21+E33+E35+E55</f>
        <v>1966411.5628999998</v>
      </c>
      <c r="F61" s="45">
        <f t="shared" si="0"/>
        <v>1692669.8999999997</v>
      </c>
      <c r="G61" s="45">
        <f t="shared" si="0"/>
        <v>1891623.2</v>
      </c>
      <c r="H61" s="45">
        <f t="shared" si="0"/>
        <v>1377618.9640800001</v>
      </c>
      <c r="I61" s="45">
        <f t="shared" si="0"/>
        <v>19.998994136832692</v>
      </c>
      <c r="J61" s="45">
        <f t="shared" si="0"/>
        <v>70833.918000000078</v>
      </c>
      <c r="K61" s="45">
        <f t="shared" si="0"/>
        <v>19.998994008094421</v>
      </c>
      <c r="L61" s="45">
        <f t="shared" si="0"/>
        <v>74788.362900000051</v>
      </c>
      <c r="M61" s="45">
        <f t="shared" si="0"/>
        <v>60181.541940000003</v>
      </c>
      <c r="N61" s="45">
        <f t="shared" si="0"/>
        <v>0</v>
      </c>
      <c r="O61" s="45">
        <f t="shared" si="0"/>
        <v>0</v>
      </c>
      <c r="P61" s="45">
        <f t="shared" si="0"/>
        <v>0</v>
      </c>
      <c r="Q61" s="45">
        <f t="shared" si="0"/>
        <v>0</v>
      </c>
      <c r="R61" s="45">
        <f t="shared" si="0"/>
        <v>0</v>
      </c>
      <c r="S61" s="13"/>
      <c r="T61" s="13"/>
      <c r="U61" s="9"/>
      <c r="V61" s="26"/>
      <c r="W61" s="26"/>
      <c r="X61" s="26"/>
      <c r="Y61" s="26"/>
      <c r="Z61" s="26"/>
    </row>
    <row r="62" spans="1:26" s="7" customFormat="1" ht="25.5" customHeight="1">
      <c r="A62" s="46" t="s">
        <v>73</v>
      </c>
      <c r="B62" s="44" t="s">
        <v>74</v>
      </c>
      <c r="C62" s="45">
        <f>C11+C19+C21+C23+C25+C27+C29+C31+C33+C35+C37+C39+C41+C43+C45+C47+C49+C51+C53+C55+C57+C59+C60</f>
        <v>4099752.1479999996</v>
      </c>
      <c r="D62" s="45"/>
      <c r="E62" s="45">
        <f t="shared" ref="E62:R62" si="1">E11+E19+E21+E23+E25+E27+E29+E31+E33+E35+E37+E39+E41+E43+E45+E47+E49+E51+E53+E55+E57+E59+E60</f>
        <v>4599923.0090699987</v>
      </c>
      <c r="F62" s="45">
        <f t="shared" si="1"/>
        <v>3822567.4999999995</v>
      </c>
      <c r="G62" s="45">
        <f t="shared" si="1"/>
        <v>4315924.9999999991</v>
      </c>
      <c r="H62" s="45">
        <f t="shared" si="1"/>
        <v>3164243.4547099993</v>
      </c>
      <c r="I62" s="45">
        <f t="shared" si="1"/>
        <v>89.999076265656626</v>
      </c>
      <c r="J62" s="45">
        <f t="shared" si="1"/>
        <v>277184.64800000004</v>
      </c>
      <c r="K62" s="45">
        <f t="shared" si="1"/>
        <v>92.99917273908973</v>
      </c>
      <c r="L62" s="45">
        <f t="shared" si="1"/>
        <v>283998.00907000015</v>
      </c>
      <c r="M62" s="45">
        <f t="shared" si="1"/>
        <v>238478.41848000002</v>
      </c>
      <c r="N62" s="45">
        <f t="shared" si="1"/>
        <v>0</v>
      </c>
      <c r="O62" s="45">
        <f t="shared" si="1"/>
        <v>0</v>
      </c>
      <c r="P62" s="45">
        <f t="shared" si="1"/>
        <v>0</v>
      </c>
      <c r="Q62" s="45">
        <f t="shared" si="1"/>
        <v>0</v>
      </c>
      <c r="R62" s="45">
        <f t="shared" si="1"/>
        <v>0</v>
      </c>
      <c r="S62" s="13"/>
      <c r="T62" s="13"/>
      <c r="U62" s="9"/>
      <c r="V62" s="26"/>
      <c r="W62" s="26"/>
      <c r="X62" s="26"/>
      <c r="Y62" s="26"/>
      <c r="Z62" s="26"/>
    </row>
    <row r="63" spans="1:26" s="7" customFormat="1" ht="23.25" customHeight="1">
      <c r="A63" s="46" t="s">
        <v>76</v>
      </c>
      <c r="B63" s="47"/>
      <c r="C63" s="48">
        <v>0</v>
      </c>
      <c r="D63" s="48"/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8">
        <v>0</v>
      </c>
      <c r="R63" s="48">
        <v>0</v>
      </c>
      <c r="S63" s="14"/>
      <c r="T63" s="14"/>
      <c r="U63" s="12"/>
      <c r="V63" s="26"/>
      <c r="W63" s="26"/>
      <c r="X63" s="26"/>
      <c r="Y63" s="26"/>
      <c r="Z63" s="26"/>
    </row>
    <row r="64" spans="1:26" s="7" customFormat="1" ht="18.75" customHeight="1">
      <c r="A64" s="49"/>
      <c r="B64" s="50" t="s">
        <v>72</v>
      </c>
      <c r="C64" s="51">
        <f>C62+C63</f>
        <v>4099752.1479999996</v>
      </c>
      <c r="D64" s="51"/>
      <c r="E64" s="51">
        <f t="shared" ref="E64:R64" si="2">E62+E63</f>
        <v>4599923.0090699987</v>
      </c>
      <c r="F64" s="51">
        <f t="shared" si="2"/>
        <v>3822567.4999999995</v>
      </c>
      <c r="G64" s="51">
        <f t="shared" si="2"/>
        <v>4315924.9999999991</v>
      </c>
      <c r="H64" s="51">
        <f t="shared" si="2"/>
        <v>3164243.4547099993</v>
      </c>
      <c r="I64" s="51">
        <f t="shared" si="2"/>
        <v>89.999076265656626</v>
      </c>
      <c r="J64" s="51">
        <f t="shared" si="2"/>
        <v>277184.64800000004</v>
      </c>
      <c r="K64" s="51">
        <f t="shared" si="2"/>
        <v>92.99917273908973</v>
      </c>
      <c r="L64" s="51">
        <f t="shared" si="2"/>
        <v>283998.00907000015</v>
      </c>
      <c r="M64" s="51">
        <f t="shared" si="2"/>
        <v>238478.41848000002</v>
      </c>
      <c r="N64" s="51">
        <f t="shared" si="2"/>
        <v>0</v>
      </c>
      <c r="O64" s="51">
        <f t="shared" si="2"/>
        <v>0</v>
      </c>
      <c r="P64" s="51">
        <f t="shared" si="2"/>
        <v>0</v>
      </c>
      <c r="Q64" s="51">
        <f t="shared" si="2"/>
        <v>0</v>
      </c>
      <c r="R64" s="51">
        <f t="shared" si="2"/>
        <v>0</v>
      </c>
      <c r="S64" s="15"/>
      <c r="T64" s="15"/>
      <c r="U64" s="9"/>
      <c r="V64" s="26"/>
      <c r="W64" s="26"/>
      <c r="X64" s="26"/>
      <c r="Y64" s="26"/>
      <c r="Z64" s="26"/>
    </row>
    <row r="65" spans="1:26" ht="22.15" hidden="1" customHeight="1">
      <c r="A65" s="115" t="s">
        <v>114</v>
      </c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1"/>
      <c r="T65" s="11"/>
      <c r="U65" s="9"/>
    </row>
    <row r="66" spans="1:26" ht="5.25" hidden="1" customHeight="1">
      <c r="A66" s="119"/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1"/>
      <c r="T66" s="11"/>
      <c r="U66" s="9"/>
    </row>
    <row r="67" spans="1:26" ht="22.5" hidden="1" customHeight="1">
      <c r="A67" s="71" t="s">
        <v>9</v>
      </c>
      <c r="B67" s="85" t="s">
        <v>8</v>
      </c>
      <c r="C67" s="38">
        <v>677.28800000000001</v>
      </c>
      <c r="D67" s="38"/>
      <c r="E67" s="38">
        <f>G67+L67</f>
        <v>677.28800000000001</v>
      </c>
      <c r="F67" s="38">
        <v>399.6</v>
      </c>
      <c r="G67" s="38">
        <v>399.6</v>
      </c>
      <c r="H67" s="38">
        <v>0</v>
      </c>
      <c r="I67" s="38">
        <f>J67/(F67+J67)*100</f>
        <v>41.001033515428908</v>
      </c>
      <c r="J67" s="38">
        <v>277.7</v>
      </c>
      <c r="K67" s="38">
        <f>L67/(G67+L67)*100</f>
        <v>40.999988188185824</v>
      </c>
      <c r="L67" s="38">
        <f>C67-G67</f>
        <v>277.68799999999999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11"/>
      <c r="T67" s="11"/>
      <c r="U67" s="9"/>
    </row>
    <row r="68" spans="1:26" ht="57.75" hidden="1" customHeight="1">
      <c r="A68" s="72"/>
      <c r="B68" s="86"/>
      <c r="C68" s="38"/>
      <c r="D68" s="38"/>
      <c r="E68" s="38"/>
      <c r="F68" s="38"/>
      <c r="G68" s="39"/>
      <c r="H68" s="39"/>
      <c r="I68" s="38"/>
      <c r="J68" s="38"/>
      <c r="K68" s="38"/>
      <c r="L68" s="38"/>
      <c r="M68" s="39"/>
      <c r="N68" s="39"/>
      <c r="O68" s="39"/>
      <c r="P68" s="39"/>
      <c r="Q68" s="39"/>
      <c r="R68" s="39"/>
      <c r="S68" s="11"/>
      <c r="T68" s="11"/>
      <c r="U68" s="9"/>
    </row>
    <row r="69" spans="1:26" ht="22.5" hidden="1" customHeight="1">
      <c r="A69" s="71" t="s">
        <v>85</v>
      </c>
      <c r="B69" s="85" t="s">
        <v>84</v>
      </c>
      <c r="C69" s="38">
        <v>133195.10200000001</v>
      </c>
      <c r="D69" s="38"/>
      <c r="E69" s="38">
        <f>G69+L69</f>
        <v>160634</v>
      </c>
      <c r="F69" s="38">
        <v>130531.2</v>
      </c>
      <c r="G69" s="38">
        <v>157421.29999999999</v>
      </c>
      <c r="H69" s="38">
        <v>130531.2</v>
      </c>
      <c r="I69" s="38">
        <f>J69/(F69+J69)*100</f>
        <v>1.9999984984432611</v>
      </c>
      <c r="J69" s="38">
        <v>2663.9</v>
      </c>
      <c r="K69" s="38">
        <f>L69/(G69+L69)*100</f>
        <v>2.0000124506642427</v>
      </c>
      <c r="L69" s="38">
        <v>3212.7</v>
      </c>
      <c r="M69" s="38">
        <v>2663.9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11"/>
      <c r="T69" s="11"/>
      <c r="U69" s="9"/>
    </row>
    <row r="70" spans="1:26" ht="175.5" hidden="1" customHeight="1">
      <c r="A70" s="72"/>
      <c r="B70" s="86"/>
      <c r="C70" s="38"/>
      <c r="D70" s="38"/>
      <c r="E70" s="38"/>
      <c r="F70" s="38"/>
      <c r="G70" s="39"/>
      <c r="H70" s="39"/>
      <c r="I70" s="38"/>
      <c r="J70" s="38"/>
      <c r="K70" s="38"/>
      <c r="L70" s="38"/>
      <c r="M70" s="39"/>
      <c r="N70" s="39"/>
      <c r="O70" s="39"/>
      <c r="P70" s="39"/>
      <c r="Q70" s="39"/>
      <c r="R70" s="39"/>
      <c r="S70" s="11"/>
      <c r="T70" s="11"/>
      <c r="U70" s="9"/>
    </row>
    <row r="71" spans="1:26" ht="22.5" hidden="1" customHeight="1">
      <c r="A71" s="71" t="s">
        <v>10</v>
      </c>
      <c r="B71" s="85" t="s">
        <v>84</v>
      </c>
      <c r="C71" s="38">
        <v>12768.4</v>
      </c>
      <c r="D71" s="38"/>
      <c r="E71" s="38">
        <f>G71+L71</f>
        <v>12768.4</v>
      </c>
      <c r="F71" s="38">
        <v>12513</v>
      </c>
      <c r="G71" s="38">
        <v>12513</v>
      </c>
      <c r="H71" s="38">
        <v>5262.7</v>
      </c>
      <c r="I71" s="38">
        <f>J71/(F71+J71)*100</f>
        <v>2.0002506187149525</v>
      </c>
      <c r="J71" s="38">
        <v>255.4</v>
      </c>
      <c r="K71" s="38">
        <f>L71/(G71+L71)*100</f>
        <v>2.0002506187149498</v>
      </c>
      <c r="L71" s="38">
        <f>C71-G71</f>
        <v>255.39999999999964</v>
      </c>
      <c r="M71" s="38">
        <v>107.4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11"/>
      <c r="T71" s="11"/>
      <c r="U71" s="9"/>
    </row>
    <row r="72" spans="1:26" ht="168" hidden="1" customHeight="1">
      <c r="A72" s="72"/>
      <c r="B72" s="86"/>
      <c r="C72" s="38"/>
      <c r="D72" s="38"/>
      <c r="E72" s="38"/>
      <c r="F72" s="38"/>
      <c r="G72" s="39"/>
      <c r="H72" s="39"/>
      <c r="I72" s="38"/>
      <c r="J72" s="38"/>
      <c r="K72" s="38"/>
      <c r="L72" s="38"/>
      <c r="M72" s="39"/>
      <c r="N72" s="39"/>
      <c r="O72" s="39"/>
      <c r="P72" s="39"/>
      <c r="Q72" s="39"/>
      <c r="R72" s="39"/>
      <c r="S72" s="11"/>
      <c r="T72" s="11"/>
      <c r="U72" s="9"/>
    </row>
    <row r="73" spans="1:26" ht="22.5" hidden="1" customHeight="1">
      <c r="A73" s="71" t="s">
        <v>11</v>
      </c>
      <c r="B73" s="85" t="s">
        <v>84</v>
      </c>
      <c r="C73" s="38">
        <v>3104.5909999999999</v>
      </c>
      <c r="D73" s="38"/>
      <c r="E73" s="38">
        <f>G73+L73</f>
        <v>3104.5909999999999</v>
      </c>
      <c r="F73" s="38">
        <v>3042.5</v>
      </c>
      <c r="G73" s="38">
        <v>3042.5</v>
      </c>
      <c r="H73" s="38">
        <v>3042.5</v>
      </c>
      <c r="I73" s="38">
        <f>J73/(F73+J73)*100</f>
        <v>2.0002576821490692</v>
      </c>
      <c r="J73" s="38">
        <v>62.1</v>
      </c>
      <c r="K73" s="38">
        <f>L73/(G73+L73)*100</f>
        <v>1.9999735875031492</v>
      </c>
      <c r="L73" s="38">
        <f>C73-G73</f>
        <v>62.090999999999894</v>
      </c>
      <c r="M73" s="38">
        <v>62.1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11"/>
      <c r="T73" s="11"/>
      <c r="U73" s="9"/>
    </row>
    <row r="74" spans="1:26" ht="195.75" hidden="1" customHeight="1">
      <c r="A74" s="72"/>
      <c r="B74" s="86"/>
      <c r="C74" s="38"/>
      <c r="D74" s="38"/>
      <c r="E74" s="38"/>
      <c r="F74" s="38"/>
      <c r="G74" s="39"/>
      <c r="H74" s="39"/>
      <c r="I74" s="38"/>
      <c r="J74" s="38"/>
      <c r="K74" s="38"/>
      <c r="L74" s="38"/>
      <c r="M74" s="39"/>
      <c r="N74" s="39"/>
      <c r="O74" s="39"/>
      <c r="P74" s="39"/>
      <c r="Q74" s="39"/>
      <c r="R74" s="39"/>
      <c r="S74" s="11"/>
      <c r="T74" s="11"/>
      <c r="U74" s="9"/>
    </row>
    <row r="75" spans="1:26" s="33" customFormat="1" ht="22.5" hidden="1" customHeight="1">
      <c r="A75" s="71" t="s">
        <v>13</v>
      </c>
      <c r="B75" s="85" t="s">
        <v>12</v>
      </c>
      <c r="C75" s="38">
        <v>1005070</v>
      </c>
      <c r="D75" s="38"/>
      <c r="E75" s="38">
        <f>G75+L75</f>
        <v>587120</v>
      </c>
      <c r="F75" s="38">
        <v>895650</v>
      </c>
      <c r="G75" s="38">
        <v>520040</v>
      </c>
      <c r="H75" s="38">
        <v>0</v>
      </c>
      <c r="I75" s="38">
        <f>J75/(F75+J75)*100</f>
        <v>14.000000960196497</v>
      </c>
      <c r="J75" s="38">
        <v>145803.5</v>
      </c>
      <c r="K75" s="38">
        <f>L75/(G75+L75)*100</f>
        <v>11.425262297315712</v>
      </c>
      <c r="L75" s="38">
        <v>67080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52"/>
      <c r="T75" s="52"/>
      <c r="U75" s="53"/>
    </row>
    <row r="76" spans="1:26" s="33" customFormat="1" ht="76.5" hidden="1" customHeight="1">
      <c r="A76" s="72"/>
      <c r="B76" s="86"/>
      <c r="C76" s="38"/>
      <c r="D76" s="38"/>
      <c r="E76" s="38"/>
      <c r="F76" s="38"/>
      <c r="G76" s="39" t="s">
        <v>120</v>
      </c>
      <c r="H76" s="39"/>
      <c r="I76" s="38"/>
      <c r="J76" s="38"/>
      <c r="K76" s="38"/>
      <c r="L76" s="38"/>
      <c r="M76" s="39"/>
      <c r="N76" s="39"/>
      <c r="O76" s="39"/>
      <c r="P76" s="39"/>
      <c r="Q76" s="39"/>
      <c r="R76" s="39"/>
      <c r="S76" s="52"/>
      <c r="T76" s="52"/>
      <c r="U76" s="53"/>
    </row>
    <row r="77" spans="1:26" s="7" customFormat="1" ht="20.25" hidden="1" customHeight="1">
      <c r="A77" s="44" t="s">
        <v>69</v>
      </c>
      <c r="B77" s="44"/>
      <c r="C77" s="45">
        <f>C69+C71+C73</f>
        <v>149068.09299999999</v>
      </c>
      <c r="D77" s="45"/>
      <c r="E77" s="45">
        <f t="shared" ref="E77:R77" si="3">E69+E71+E73</f>
        <v>176506.99099999998</v>
      </c>
      <c r="F77" s="45">
        <f t="shared" si="3"/>
        <v>146086.70000000001</v>
      </c>
      <c r="G77" s="45">
        <f t="shared" si="3"/>
        <v>172976.8</v>
      </c>
      <c r="H77" s="45">
        <f t="shared" si="3"/>
        <v>138836.4</v>
      </c>
      <c r="I77" s="45">
        <f t="shared" si="3"/>
        <v>6.0005067993072831</v>
      </c>
      <c r="J77" s="45">
        <f t="shared" si="3"/>
        <v>2981.4</v>
      </c>
      <c r="K77" s="45">
        <f t="shared" si="3"/>
        <v>6.0002366568823415</v>
      </c>
      <c r="L77" s="45">
        <f t="shared" si="3"/>
        <v>3530.1909999999993</v>
      </c>
      <c r="M77" s="45">
        <f t="shared" si="3"/>
        <v>2833.4</v>
      </c>
      <c r="N77" s="45">
        <f t="shared" si="3"/>
        <v>0</v>
      </c>
      <c r="O77" s="45">
        <f t="shared" si="3"/>
        <v>0</v>
      </c>
      <c r="P77" s="45">
        <f t="shared" si="3"/>
        <v>0</v>
      </c>
      <c r="Q77" s="45">
        <f t="shared" si="3"/>
        <v>0</v>
      </c>
      <c r="R77" s="45">
        <f t="shared" si="3"/>
        <v>0</v>
      </c>
      <c r="S77" s="13"/>
      <c r="T77" s="13"/>
      <c r="U77" s="9"/>
      <c r="V77" s="26"/>
      <c r="W77" s="26"/>
      <c r="X77" s="26"/>
      <c r="Y77" s="26"/>
      <c r="Z77" s="26"/>
    </row>
    <row r="78" spans="1:26" s="7" customFormat="1" ht="25.5" hidden="1" customHeight="1">
      <c r="A78" s="46" t="s">
        <v>73</v>
      </c>
      <c r="B78" s="44" t="s">
        <v>74</v>
      </c>
      <c r="C78" s="45">
        <f>C67+C69+C71+C73+C75</f>
        <v>1154815.3810000001</v>
      </c>
      <c r="D78" s="45"/>
      <c r="E78" s="45">
        <f t="shared" ref="E78:R78" si="4">E67+E69+E71+E73+E75</f>
        <v>764304.27899999998</v>
      </c>
      <c r="F78" s="45">
        <f t="shared" si="4"/>
        <v>1042136.3</v>
      </c>
      <c r="G78" s="45">
        <f t="shared" si="4"/>
        <v>693416.4</v>
      </c>
      <c r="H78" s="45">
        <f t="shared" si="4"/>
        <v>138836.4</v>
      </c>
      <c r="I78" s="45">
        <f t="shared" si="4"/>
        <v>61.001541274932684</v>
      </c>
      <c r="J78" s="45">
        <f t="shared" si="4"/>
        <v>149062.6</v>
      </c>
      <c r="K78" s="45">
        <f t="shared" si="4"/>
        <v>58.425487142383879</v>
      </c>
      <c r="L78" s="45">
        <f t="shared" si="4"/>
        <v>70887.879000000001</v>
      </c>
      <c r="M78" s="45">
        <f t="shared" si="4"/>
        <v>2833.4</v>
      </c>
      <c r="N78" s="45">
        <f t="shared" si="4"/>
        <v>0</v>
      </c>
      <c r="O78" s="45">
        <f t="shared" si="4"/>
        <v>0</v>
      </c>
      <c r="P78" s="45">
        <f t="shared" si="4"/>
        <v>0</v>
      </c>
      <c r="Q78" s="45">
        <f t="shared" si="4"/>
        <v>0</v>
      </c>
      <c r="R78" s="45">
        <f t="shared" si="4"/>
        <v>0</v>
      </c>
      <c r="S78" s="13"/>
      <c r="T78" s="13"/>
      <c r="U78" s="9"/>
      <c r="V78" s="26"/>
      <c r="W78" s="26"/>
      <c r="X78" s="26"/>
      <c r="Y78" s="26"/>
      <c r="Z78" s="26"/>
    </row>
    <row r="79" spans="1:26" s="7" customFormat="1" ht="23.25" hidden="1" customHeight="1">
      <c r="A79" s="46" t="s">
        <v>76</v>
      </c>
      <c r="B79" s="47"/>
      <c r="C79" s="48">
        <v>0</v>
      </c>
      <c r="D79" s="48"/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14"/>
      <c r="T79" s="14"/>
      <c r="U79" s="12"/>
      <c r="V79" s="26"/>
      <c r="W79" s="26"/>
      <c r="X79" s="26"/>
      <c r="Y79" s="26"/>
      <c r="Z79" s="26"/>
    </row>
    <row r="80" spans="1:26" s="7" customFormat="1" ht="18.75" hidden="1" customHeight="1">
      <c r="A80" s="49"/>
      <c r="B80" s="50" t="s">
        <v>72</v>
      </c>
      <c r="C80" s="51">
        <f>C78+C79</f>
        <v>1154815.3810000001</v>
      </c>
      <c r="D80" s="51"/>
      <c r="E80" s="51">
        <f t="shared" ref="E80:R80" si="5">E78+E79</f>
        <v>764304.27899999998</v>
      </c>
      <c r="F80" s="51">
        <f t="shared" si="5"/>
        <v>1042136.3</v>
      </c>
      <c r="G80" s="51">
        <f t="shared" si="5"/>
        <v>693416.4</v>
      </c>
      <c r="H80" s="51">
        <f t="shared" si="5"/>
        <v>138836.4</v>
      </c>
      <c r="I80" s="51">
        <f t="shared" si="5"/>
        <v>61.001541274932684</v>
      </c>
      <c r="J80" s="51">
        <f t="shared" si="5"/>
        <v>149062.6</v>
      </c>
      <c r="K80" s="51">
        <f t="shared" si="5"/>
        <v>58.425487142383879</v>
      </c>
      <c r="L80" s="51">
        <f t="shared" si="5"/>
        <v>70887.879000000001</v>
      </c>
      <c r="M80" s="51">
        <f t="shared" si="5"/>
        <v>2833.4</v>
      </c>
      <c r="N80" s="51">
        <f t="shared" si="5"/>
        <v>0</v>
      </c>
      <c r="O80" s="51">
        <f t="shared" si="5"/>
        <v>0</v>
      </c>
      <c r="P80" s="51">
        <f t="shared" si="5"/>
        <v>0</v>
      </c>
      <c r="Q80" s="51">
        <f t="shared" si="5"/>
        <v>0</v>
      </c>
      <c r="R80" s="51">
        <f t="shared" si="5"/>
        <v>0</v>
      </c>
      <c r="S80" s="15"/>
      <c r="T80" s="15"/>
      <c r="U80" s="9"/>
      <c r="V80" s="26"/>
      <c r="W80" s="26"/>
      <c r="X80" s="26"/>
      <c r="Y80" s="26"/>
      <c r="Z80" s="26"/>
    </row>
    <row r="81" spans="1:26" ht="30.75" hidden="1" customHeight="1">
      <c r="A81" s="129" t="s">
        <v>115</v>
      </c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6"/>
      <c r="T81" s="6"/>
      <c r="U81" s="9"/>
      <c r="V81" s="3"/>
      <c r="W81" s="3"/>
      <c r="X81" s="3"/>
      <c r="Y81" s="3"/>
      <c r="Z81" s="3"/>
    </row>
    <row r="82" spans="1:26" ht="22.5" hidden="1" customHeight="1">
      <c r="A82" s="71" t="s">
        <v>100</v>
      </c>
      <c r="B82" s="85" t="s">
        <v>14</v>
      </c>
      <c r="C82" s="38">
        <f>C84+C86</f>
        <v>350113.02</v>
      </c>
      <c r="D82" s="38"/>
      <c r="E82" s="38"/>
      <c r="F82" s="38">
        <f>F84+F86</f>
        <v>225889.40000000002</v>
      </c>
      <c r="G82" s="38">
        <f>G84+G86</f>
        <v>225889.429</v>
      </c>
      <c r="H82" s="38">
        <f>H84+H86</f>
        <v>113496.48525999999</v>
      </c>
      <c r="I82" s="38">
        <f>J82/(F82+J82)*100</f>
        <v>1.9999626896914651</v>
      </c>
      <c r="J82" s="38">
        <f>J84+J86</f>
        <v>4609.8999999999996</v>
      </c>
      <c r="K82" s="38"/>
      <c r="L82" s="38">
        <f t="shared" ref="L82:R82" si="6">L84+L86</f>
        <v>4609.9330000000045</v>
      </c>
      <c r="M82" s="38">
        <f t="shared" si="6"/>
        <v>2316.2919899999997</v>
      </c>
      <c r="N82" s="38">
        <f t="shared" si="6"/>
        <v>0</v>
      </c>
      <c r="O82" s="38">
        <f t="shared" si="6"/>
        <v>0</v>
      </c>
      <c r="P82" s="38">
        <f t="shared" si="6"/>
        <v>0</v>
      </c>
      <c r="Q82" s="38">
        <f t="shared" si="6"/>
        <v>0</v>
      </c>
      <c r="R82" s="38">
        <f t="shared" si="6"/>
        <v>0</v>
      </c>
      <c r="S82" s="11"/>
      <c r="T82" s="11"/>
      <c r="U82" s="9"/>
    </row>
    <row r="83" spans="1:26" ht="83.25" hidden="1" customHeight="1">
      <c r="A83" s="87"/>
      <c r="B83" s="86"/>
      <c r="C83" s="38"/>
      <c r="D83" s="38"/>
      <c r="E83" s="38"/>
      <c r="F83" s="38"/>
      <c r="G83" s="39"/>
      <c r="H83" s="39"/>
      <c r="I83" s="38"/>
      <c r="J83" s="38"/>
      <c r="K83" s="38"/>
      <c r="L83" s="38"/>
      <c r="M83" s="39"/>
      <c r="N83" s="39"/>
      <c r="O83" s="39"/>
      <c r="P83" s="39"/>
      <c r="Q83" s="39"/>
      <c r="R83" s="39"/>
      <c r="S83" s="11"/>
      <c r="T83" s="11"/>
      <c r="U83" s="9"/>
    </row>
    <row r="84" spans="1:26" ht="22.5" hidden="1" customHeight="1">
      <c r="A84" s="87"/>
      <c r="B84" s="73" t="s">
        <v>15</v>
      </c>
      <c r="C84" s="38">
        <v>238074.62</v>
      </c>
      <c r="D84" s="38"/>
      <c r="E84" s="38">
        <v>238074.6</v>
      </c>
      <c r="F84" s="38">
        <v>140613.1</v>
      </c>
      <c r="G84" s="38">
        <v>140613.1</v>
      </c>
      <c r="H84" s="38">
        <v>74777.077609999993</v>
      </c>
      <c r="I84" s="38">
        <f>J84/(F84+J84)*100</f>
        <v>1.9999623648007736</v>
      </c>
      <c r="J84" s="38">
        <v>2869.6</v>
      </c>
      <c r="K84" s="38">
        <f>L84/(G84+L84)*100</f>
        <v>1.9999623648007776</v>
      </c>
      <c r="L84" s="38">
        <f>143482.7-G84</f>
        <v>2869.6000000000058</v>
      </c>
      <c r="M84" s="38">
        <v>1526.1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11"/>
      <c r="T84" s="11"/>
      <c r="U84" s="9"/>
    </row>
    <row r="85" spans="1:26" ht="54.75" hidden="1" customHeight="1">
      <c r="A85" s="87"/>
      <c r="B85" s="74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11"/>
      <c r="T85" s="11"/>
      <c r="U85" s="9"/>
    </row>
    <row r="86" spans="1:26" ht="22.5" hidden="1" customHeight="1">
      <c r="A86" s="87"/>
      <c r="B86" s="73" t="s">
        <v>16</v>
      </c>
      <c r="C86" s="38">
        <v>112038.39999999999</v>
      </c>
      <c r="D86" s="38"/>
      <c r="E86" s="38">
        <v>112038.39999999999</v>
      </c>
      <c r="F86" s="38">
        <v>85276.3</v>
      </c>
      <c r="G86" s="38">
        <v>85276.328999999998</v>
      </c>
      <c r="H86" s="38">
        <v>38719.407650000001</v>
      </c>
      <c r="I86" s="38">
        <f>J86/(F86+J86)*100</f>
        <v>1.9999632254075657</v>
      </c>
      <c r="J86" s="38">
        <v>1740.3</v>
      </c>
      <c r="K86" s="38">
        <f>L86/(G86+L86)*100</f>
        <v>1.9999997241907521</v>
      </c>
      <c r="L86" s="38">
        <f>87016.662-G86</f>
        <v>1740.3329999999987</v>
      </c>
      <c r="M86" s="38">
        <v>790.19199000000003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11"/>
      <c r="T86" s="11"/>
      <c r="U86" s="9"/>
    </row>
    <row r="87" spans="1:26" ht="33.75" hidden="1" customHeight="1">
      <c r="A87" s="87"/>
      <c r="B87" s="74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11"/>
      <c r="T87" s="11"/>
      <c r="U87" s="9"/>
    </row>
    <row r="88" spans="1:26" ht="25.5" hidden="1" customHeight="1">
      <c r="A88" s="87"/>
      <c r="B88" s="85" t="s">
        <v>19</v>
      </c>
      <c r="C88" s="54">
        <v>11083.061</v>
      </c>
      <c r="D88" s="38"/>
      <c r="E88" s="38">
        <f>G88+L88</f>
        <v>11083.138000000001</v>
      </c>
      <c r="F88" s="54">
        <v>10861.4</v>
      </c>
      <c r="G88" s="38">
        <v>10861.438</v>
      </c>
      <c r="H88" s="38">
        <v>0</v>
      </c>
      <c r="I88" s="38">
        <f>J88/(F88+J88)*100</f>
        <v>2.0000068573107326</v>
      </c>
      <c r="J88" s="54">
        <v>221.66200000000001</v>
      </c>
      <c r="K88" s="38">
        <f>L88/(G88+L88)*100</f>
        <v>2.0003360059217883</v>
      </c>
      <c r="L88" s="54">
        <v>221.7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16"/>
      <c r="T88" s="16"/>
      <c r="U88" s="9"/>
      <c r="V88" s="3"/>
      <c r="W88" s="3"/>
      <c r="X88" s="3"/>
      <c r="Y88" s="3"/>
      <c r="Z88" s="3"/>
    </row>
    <row r="89" spans="1:26" ht="80.25" hidden="1" customHeight="1">
      <c r="A89" s="87"/>
      <c r="B89" s="86"/>
      <c r="C89" s="54"/>
      <c r="D89" s="38"/>
      <c r="E89" s="38"/>
      <c r="F89" s="54"/>
      <c r="G89" s="39"/>
      <c r="H89" s="39"/>
      <c r="I89" s="54"/>
      <c r="J89" s="54"/>
      <c r="K89" s="54"/>
      <c r="L89" s="54"/>
      <c r="M89" s="39"/>
      <c r="N89" s="39"/>
      <c r="O89" s="39"/>
      <c r="P89" s="39"/>
      <c r="Q89" s="39"/>
      <c r="R89" s="39"/>
      <c r="S89" s="16"/>
      <c r="T89" s="16"/>
      <c r="U89" s="9"/>
      <c r="V89" s="3"/>
      <c r="W89" s="3"/>
      <c r="X89" s="3"/>
      <c r="Y89" s="3"/>
      <c r="Z89" s="3"/>
    </row>
    <row r="90" spans="1:26" ht="28.5" hidden="1" customHeight="1">
      <c r="A90" s="87"/>
      <c r="B90" s="85" t="s">
        <v>17</v>
      </c>
      <c r="C90" s="54">
        <v>3936.86</v>
      </c>
      <c r="D90" s="38"/>
      <c r="E90" s="38">
        <f>G90+L90</f>
        <v>3936.86</v>
      </c>
      <c r="F90" s="38">
        <v>3385.7</v>
      </c>
      <c r="G90" s="38">
        <v>3385.7</v>
      </c>
      <c r="H90" s="38">
        <v>2171.42353</v>
      </c>
      <c r="I90" s="38">
        <f>J90/(F90+J90)*100</f>
        <v>14.000863623663291</v>
      </c>
      <c r="J90" s="54">
        <v>551.20000000000005</v>
      </c>
      <c r="K90" s="38">
        <f>L90/(G90+L90)*100</f>
        <v>13.999989839618385</v>
      </c>
      <c r="L90" s="54">
        <f>C90-G90</f>
        <v>551.16000000000031</v>
      </c>
      <c r="M90" s="38">
        <v>353.48755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16"/>
      <c r="T90" s="16"/>
      <c r="U90" s="9"/>
      <c r="V90" s="91"/>
      <c r="W90" s="3"/>
      <c r="X90" s="3"/>
      <c r="Y90" s="3"/>
      <c r="Z90" s="3"/>
    </row>
    <row r="91" spans="1:26" ht="88.5" hidden="1" customHeight="1">
      <c r="A91" s="87"/>
      <c r="B91" s="86"/>
      <c r="C91" s="54"/>
      <c r="D91" s="38"/>
      <c r="E91" s="38"/>
      <c r="F91" s="54"/>
      <c r="G91" s="39"/>
      <c r="H91" s="39"/>
      <c r="I91" s="54"/>
      <c r="J91" s="54"/>
      <c r="K91" s="54"/>
      <c r="L91" s="54"/>
      <c r="M91" s="39"/>
      <c r="N91" s="39"/>
      <c r="O91" s="39"/>
      <c r="P91" s="39"/>
      <c r="Q91" s="39"/>
      <c r="R91" s="39"/>
      <c r="S91" s="16"/>
      <c r="T91" s="16"/>
      <c r="U91" s="9"/>
      <c r="V91" s="91"/>
      <c r="W91" s="10"/>
      <c r="X91" s="3"/>
      <c r="Y91" s="3"/>
      <c r="Z91" s="3"/>
    </row>
    <row r="92" spans="1:26" ht="20.25" hidden="1" customHeight="1">
      <c r="A92" s="87"/>
      <c r="B92" s="85" t="s">
        <v>18</v>
      </c>
      <c r="C92" s="54">
        <v>10731.8</v>
      </c>
      <c r="D92" s="92"/>
      <c r="E92" s="38">
        <f>G92+L92</f>
        <v>10731.8</v>
      </c>
      <c r="F92" s="54">
        <v>10517.2</v>
      </c>
      <c r="G92" s="55">
        <v>10517.2</v>
      </c>
      <c r="H92" s="55">
        <v>10517.2</v>
      </c>
      <c r="I92" s="38">
        <f>J92/(F92+J92)*100</f>
        <v>1.9996645483516275</v>
      </c>
      <c r="J92" s="54">
        <v>214.6</v>
      </c>
      <c r="K92" s="38">
        <f>L92/(G92+L92)*100</f>
        <v>1.9996645483516144</v>
      </c>
      <c r="L92" s="54">
        <f>C92-G92</f>
        <v>214.59999999999854</v>
      </c>
      <c r="M92" s="54">
        <v>214.6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16"/>
      <c r="T92" s="16"/>
      <c r="U92" s="9"/>
      <c r="V92" s="3"/>
      <c r="W92" s="3"/>
      <c r="X92" s="3"/>
      <c r="Y92" s="3"/>
      <c r="Z92" s="3"/>
    </row>
    <row r="93" spans="1:26" ht="78" hidden="1" customHeight="1">
      <c r="A93" s="72"/>
      <c r="B93" s="86"/>
      <c r="C93" s="54"/>
      <c r="D93" s="93"/>
      <c r="E93" s="56"/>
      <c r="F93" s="54"/>
      <c r="G93" s="39"/>
      <c r="H93" s="39"/>
      <c r="I93" s="54"/>
      <c r="J93" s="54"/>
      <c r="K93" s="54"/>
      <c r="L93" s="54"/>
      <c r="M93" s="39"/>
      <c r="N93" s="39"/>
      <c r="O93" s="39"/>
      <c r="P93" s="39"/>
      <c r="Q93" s="39"/>
      <c r="R93" s="39"/>
      <c r="S93" s="16"/>
      <c r="T93" s="16"/>
      <c r="U93" s="9"/>
      <c r="V93" s="3"/>
      <c r="W93" s="3"/>
      <c r="X93" s="3"/>
      <c r="Y93" s="3"/>
      <c r="Z93" s="3"/>
    </row>
    <row r="94" spans="1:26" ht="20.25" hidden="1" customHeight="1">
      <c r="A94" s="71" t="s">
        <v>90</v>
      </c>
      <c r="B94" s="85" t="s">
        <v>20</v>
      </c>
      <c r="C94" s="54">
        <v>192526.315</v>
      </c>
      <c r="D94" s="38"/>
      <c r="E94" s="38">
        <f>G94+L94</f>
        <v>192526.315</v>
      </c>
      <c r="F94" s="54">
        <v>182900</v>
      </c>
      <c r="G94" s="54">
        <v>182900</v>
      </c>
      <c r="H94" s="54">
        <v>94385.782680000004</v>
      </c>
      <c r="I94" s="38">
        <f>J94/(F94+J94)*100</f>
        <v>4.9999922088566597</v>
      </c>
      <c r="J94" s="54">
        <v>9626.2999999999993</v>
      </c>
      <c r="K94" s="38">
        <f>L94/(G94+L94)*100</f>
        <v>4.9999996104428641</v>
      </c>
      <c r="L94" s="54">
        <f>C94-G94</f>
        <v>9626.3150000000023</v>
      </c>
      <c r="M94" s="54">
        <v>4967.6727700000001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16"/>
      <c r="T94" s="16"/>
      <c r="U94" s="9"/>
      <c r="V94" s="3"/>
      <c r="W94" s="3"/>
      <c r="X94" s="3"/>
      <c r="Y94" s="3"/>
      <c r="Z94" s="3"/>
    </row>
    <row r="95" spans="1:26" ht="96.75" hidden="1" customHeight="1">
      <c r="A95" s="87"/>
      <c r="B95" s="86"/>
      <c r="C95" s="54"/>
      <c r="D95" s="38"/>
      <c r="E95" s="38"/>
      <c r="F95" s="54"/>
      <c r="G95" s="39"/>
      <c r="H95" s="39"/>
      <c r="I95" s="54"/>
      <c r="J95" s="54"/>
      <c r="K95" s="54"/>
      <c r="L95" s="54"/>
      <c r="M95" s="39"/>
      <c r="N95" s="39"/>
      <c r="O95" s="39"/>
      <c r="P95" s="39"/>
      <c r="Q95" s="39"/>
      <c r="R95" s="39"/>
      <c r="S95" s="16"/>
      <c r="T95" s="16"/>
      <c r="U95" s="9"/>
      <c r="V95" s="3"/>
      <c r="W95" s="3"/>
      <c r="X95" s="3"/>
      <c r="Y95" s="3"/>
      <c r="Z95" s="3"/>
    </row>
    <row r="96" spans="1:26" ht="21.75" hidden="1" customHeight="1">
      <c r="A96" s="87"/>
      <c r="B96" s="85" t="s">
        <v>93</v>
      </c>
      <c r="C96" s="54">
        <v>32500</v>
      </c>
      <c r="D96" s="38"/>
      <c r="E96" s="38">
        <f>G96+L96</f>
        <v>32500</v>
      </c>
      <c r="F96" s="54">
        <v>30875</v>
      </c>
      <c r="G96" s="54">
        <v>30875</v>
      </c>
      <c r="H96" s="38">
        <v>0</v>
      </c>
      <c r="I96" s="38">
        <f>J96/(F96+J96)*100</f>
        <v>5</v>
      </c>
      <c r="J96" s="54">
        <v>1625</v>
      </c>
      <c r="K96" s="38">
        <f>L96/(G96+L96)*100</f>
        <v>5</v>
      </c>
      <c r="L96" s="54">
        <f>C96-G96</f>
        <v>1625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16"/>
      <c r="T96" s="16"/>
      <c r="U96" s="9"/>
      <c r="V96" s="3"/>
      <c r="W96" s="3"/>
      <c r="X96" s="3"/>
      <c r="Y96" s="3"/>
      <c r="Z96" s="3"/>
    </row>
    <row r="97" spans="1:26" ht="96" hidden="1" customHeight="1">
      <c r="A97" s="72"/>
      <c r="B97" s="86"/>
      <c r="C97" s="54"/>
      <c r="D97" s="38"/>
      <c r="E97" s="38"/>
      <c r="F97" s="54"/>
      <c r="G97" s="39"/>
      <c r="H97" s="39"/>
      <c r="I97" s="54"/>
      <c r="J97" s="54"/>
      <c r="K97" s="54"/>
      <c r="L97" s="54"/>
      <c r="M97" s="39"/>
      <c r="N97" s="39"/>
      <c r="O97" s="39"/>
      <c r="P97" s="39"/>
      <c r="Q97" s="39"/>
      <c r="R97" s="39"/>
      <c r="S97" s="16"/>
      <c r="T97" s="16"/>
      <c r="U97" s="9"/>
      <c r="V97" s="3"/>
      <c r="W97" s="3"/>
      <c r="X97" s="3"/>
      <c r="Y97" s="3"/>
      <c r="Z97" s="3"/>
    </row>
    <row r="98" spans="1:26" ht="20.25" hidden="1" customHeight="1">
      <c r="A98" s="71" t="s">
        <v>22</v>
      </c>
      <c r="B98" s="85" t="s">
        <v>21</v>
      </c>
      <c r="C98" s="54">
        <v>49515.58</v>
      </c>
      <c r="D98" s="38"/>
      <c r="E98" s="38">
        <f>G98+L98</f>
        <v>49515.58</v>
      </c>
      <c r="F98" s="54">
        <v>42583.4</v>
      </c>
      <c r="G98" s="54">
        <v>42583.4</v>
      </c>
      <c r="H98" s="54">
        <v>19986.433509999999</v>
      </c>
      <c r="I98" s="38">
        <f>J98/(F98+J98)*100</f>
        <v>14.000032313048816</v>
      </c>
      <c r="J98" s="54">
        <v>6932.2</v>
      </c>
      <c r="K98" s="38">
        <f>L98/(G98+L98)*100</f>
        <v>13.999997576520359</v>
      </c>
      <c r="L98" s="54">
        <f>C98-G98</f>
        <v>6932.18</v>
      </c>
      <c r="M98" s="54">
        <v>3253.60545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16"/>
      <c r="T98" s="16"/>
      <c r="U98" s="9"/>
      <c r="V98" s="3"/>
      <c r="W98" s="3"/>
      <c r="X98" s="3"/>
      <c r="Y98" s="3"/>
      <c r="Z98" s="3"/>
    </row>
    <row r="99" spans="1:26" ht="198.75" hidden="1" customHeight="1">
      <c r="A99" s="72"/>
      <c r="B99" s="86"/>
      <c r="C99" s="54"/>
      <c r="D99" s="38"/>
      <c r="E99" s="38"/>
      <c r="F99" s="54"/>
      <c r="G99" s="39"/>
      <c r="H99" s="39"/>
      <c r="I99" s="54"/>
      <c r="J99" s="54"/>
      <c r="K99" s="54"/>
      <c r="L99" s="54"/>
      <c r="M99" s="39"/>
      <c r="N99" s="39"/>
      <c r="O99" s="39"/>
      <c r="P99" s="39"/>
      <c r="Q99" s="39"/>
      <c r="R99" s="39"/>
      <c r="S99" s="16"/>
      <c r="T99" s="16"/>
      <c r="U99" s="9"/>
      <c r="V99" s="3"/>
      <c r="W99" s="3"/>
      <c r="X99" s="3"/>
      <c r="Y99" s="3"/>
      <c r="Z99" s="3"/>
    </row>
    <row r="100" spans="1:26" ht="21.75" hidden="1" customHeight="1">
      <c r="A100" s="71" t="s">
        <v>24</v>
      </c>
      <c r="B100" s="85" t="s">
        <v>23</v>
      </c>
      <c r="C100" s="54">
        <v>2346.0459999999998</v>
      </c>
      <c r="D100" s="38"/>
      <c r="E100" s="38">
        <f>G100+L100</f>
        <v>2346.0459999999998</v>
      </c>
      <c r="F100" s="54">
        <v>2017.6</v>
      </c>
      <c r="G100" s="38">
        <v>2017.6</v>
      </c>
      <c r="H100" s="38">
        <v>0</v>
      </c>
      <c r="I100" s="38">
        <f>J100/(F100+J100)*100</f>
        <v>13.998294970161975</v>
      </c>
      <c r="J100" s="54">
        <v>328.4</v>
      </c>
      <c r="K100" s="38">
        <f>L100/(G100+L100)*100</f>
        <v>13.999981245039523</v>
      </c>
      <c r="L100" s="54">
        <f>C100-G100</f>
        <v>328.44599999999991</v>
      </c>
      <c r="M100" s="38">
        <v>0</v>
      </c>
      <c r="N100" s="38">
        <v>0</v>
      </c>
      <c r="O100" s="38">
        <v>0</v>
      </c>
      <c r="P100" s="38">
        <v>0</v>
      </c>
      <c r="Q100" s="38">
        <v>0</v>
      </c>
      <c r="R100" s="38">
        <v>0</v>
      </c>
      <c r="S100" s="16"/>
      <c r="T100" s="16"/>
      <c r="U100" s="9"/>
      <c r="V100" s="3"/>
      <c r="W100" s="3"/>
      <c r="X100" s="3"/>
      <c r="Y100" s="3"/>
      <c r="Z100" s="3"/>
    </row>
    <row r="101" spans="1:26" ht="117" hidden="1" customHeight="1">
      <c r="A101" s="72"/>
      <c r="B101" s="86"/>
      <c r="C101" s="54"/>
      <c r="D101" s="38"/>
      <c r="E101" s="38"/>
      <c r="F101" s="54"/>
      <c r="G101" s="39"/>
      <c r="H101" s="39"/>
      <c r="I101" s="54"/>
      <c r="J101" s="54"/>
      <c r="K101" s="54"/>
      <c r="L101" s="54"/>
      <c r="M101" s="39"/>
      <c r="N101" s="39"/>
      <c r="O101" s="39"/>
      <c r="P101" s="39"/>
      <c r="Q101" s="39"/>
      <c r="R101" s="39"/>
      <c r="S101" s="16"/>
      <c r="T101" s="16"/>
      <c r="U101" s="9"/>
      <c r="V101" s="3"/>
      <c r="W101" s="3"/>
      <c r="X101" s="3"/>
      <c r="Y101" s="3"/>
      <c r="Z101" s="3"/>
    </row>
    <row r="102" spans="1:26" ht="20.25" hidden="1" customHeight="1">
      <c r="A102" s="71" t="s">
        <v>37</v>
      </c>
      <c r="B102" s="85" t="s">
        <v>94</v>
      </c>
      <c r="C102" s="54">
        <v>60465.116280000002</v>
      </c>
      <c r="D102" s="38"/>
      <c r="E102" s="38">
        <f>G102+L102</f>
        <v>60465.116280000002</v>
      </c>
      <c r="F102" s="54">
        <v>52000</v>
      </c>
      <c r="G102" s="54">
        <v>52000</v>
      </c>
      <c r="H102" s="54">
        <v>0</v>
      </c>
      <c r="I102" s="38"/>
      <c r="J102" s="54">
        <v>8465.1162800000002</v>
      </c>
      <c r="K102" s="38">
        <f>L102/(G102+L102)*100</f>
        <v>14.000000001323077</v>
      </c>
      <c r="L102" s="54">
        <v>8465.1162800000002</v>
      </c>
      <c r="M102" s="54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16"/>
      <c r="T102" s="16"/>
      <c r="U102" s="9"/>
      <c r="V102" s="3"/>
      <c r="W102" s="3"/>
      <c r="X102" s="3"/>
      <c r="Y102" s="3"/>
      <c r="Z102" s="3"/>
    </row>
    <row r="103" spans="1:26" ht="62.25" hidden="1" customHeight="1">
      <c r="A103" s="72"/>
      <c r="B103" s="86"/>
      <c r="C103" s="54"/>
      <c r="D103" s="38"/>
      <c r="E103" s="38"/>
      <c r="F103" s="54"/>
      <c r="G103" s="39" t="s">
        <v>91</v>
      </c>
      <c r="H103" s="39"/>
      <c r="I103" s="54"/>
      <c r="J103" s="54"/>
      <c r="K103" s="54"/>
      <c r="L103" s="54"/>
      <c r="M103" s="39"/>
      <c r="N103" s="39"/>
      <c r="O103" s="39"/>
      <c r="P103" s="39"/>
      <c r="Q103" s="39"/>
      <c r="R103" s="39"/>
      <c r="S103" s="16"/>
      <c r="T103" s="16"/>
      <c r="U103" s="9"/>
      <c r="V103" s="3"/>
      <c r="W103" s="3"/>
      <c r="X103" s="3"/>
      <c r="Y103" s="3"/>
      <c r="Z103" s="3"/>
    </row>
    <row r="104" spans="1:26" s="7" customFormat="1" ht="20.25" hidden="1" customHeight="1">
      <c r="A104" s="44" t="s">
        <v>69</v>
      </c>
      <c r="B104" s="44"/>
      <c r="C104" s="45">
        <f>C82+C90+C92+C88</f>
        <v>375864.74099999998</v>
      </c>
      <c r="D104" s="45"/>
      <c r="E104" s="45">
        <f t="shared" ref="E104:R104" si="7">E82+E90+E92+E88</f>
        <v>25751.798000000003</v>
      </c>
      <c r="F104" s="45">
        <f t="shared" si="7"/>
        <v>250653.70000000004</v>
      </c>
      <c r="G104" s="45">
        <f t="shared" si="7"/>
        <v>250653.76700000002</v>
      </c>
      <c r="H104" s="45">
        <f t="shared" si="7"/>
        <v>126185.10878999998</v>
      </c>
      <c r="I104" s="45">
        <f t="shared" si="7"/>
        <v>20.000497719017119</v>
      </c>
      <c r="J104" s="45">
        <f t="shared" si="7"/>
        <v>5597.3620000000001</v>
      </c>
      <c r="K104" s="45">
        <f t="shared" si="7"/>
        <v>17.999990393891785</v>
      </c>
      <c r="L104" s="45">
        <f t="shared" si="7"/>
        <v>5597.3930000000028</v>
      </c>
      <c r="M104" s="45">
        <f t="shared" si="7"/>
        <v>2884.3795399999995</v>
      </c>
      <c r="N104" s="45">
        <f t="shared" si="7"/>
        <v>0</v>
      </c>
      <c r="O104" s="45">
        <f t="shared" si="7"/>
        <v>0</v>
      </c>
      <c r="P104" s="45">
        <f t="shared" si="7"/>
        <v>0</v>
      </c>
      <c r="Q104" s="45">
        <f t="shared" si="7"/>
        <v>0</v>
      </c>
      <c r="R104" s="45">
        <f t="shared" si="7"/>
        <v>0</v>
      </c>
      <c r="S104" s="13"/>
      <c r="T104" s="13"/>
      <c r="U104" s="9"/>
      <c r="V104" s="26"/>
      <c r="W104" s="26"/>
      <c r="X104" s="26"/>
      <c r="Y104" s="26"/>
      <c r="Z104" s="26"/>
    </row>
    <row r="105" spans="1:26" s="7" customFormat="1" ht="25.5" hidden="1" customHeight="1">
      <c r="A105" s="46" t="s">
        <v>73</v>
      </c>
      <c r="B105" s="44" t="s">
        <v>74</v>
      </c>
      <c r="C105" s="45">
        <f>C82+C90+C92+C88+C94+C96+C98+C100+C102</f>
        <v>713217.79827999987</v>
      </c>
      <c r="D105" s="45"/>
      <c r="E105" s="45">
        <f t="shared" ref="E105:R105" si="8">E82+E90+E92+E88+E94+E96+E98+E100+E102</f>
        <v>363104.85528000002</v>
      </c>
      <c r="F105" s="45">
        <f t="shared" si="8"/>
        <v>561029.70000000007</v>
      </c>
      <c r="G105" s="45">
        <f t="shared" si="8"/>
        <v>561029.76699999999</v>
      </c>
      <c r="H105" s="45">
        <f t="shared" si="8"/>
        <v>240557.32497999998</v>
      </c>
      <c r="I105" s="45">
        <f t="shared" si="8"/>
        <v>57.998817211084571</v>
      </c>
      <c r="J105" s="45">
        <f t="shared" si="8"/>
        <v>32574.378280000004</v>
      </c>
      <c r="K105" s="45">
        <f t="shared" si="8"/>
        <v>69.9999688272176</v>
      </c>
      <c r="L105" s="45">
        <f t="shared" si="8"/>
        <v>32574.450280000005</v>
      </c>
      <c r="M105" s="45">
        <f t="shared" si="8"/>
        <v>11105.657759999998</v>
      </c>
      <c r="N105" s="45">
        <f t="shared" si="8"/>
        <v>0</v>
      </c>
      <c r="O105" s="45">
        <f t="shared" si="8"/>
        <v>0</v>
      </c>
      <c r="P105" s="45">
        <f t="shared" si="8"/>
        <v>0</v>
      </c>
      <c r="Q105" s="45">
        <f t="shared" si="8"/>
        <v>0</v>
      </c>
      <c r="R105" s="45">
        <f t="shared" si="8"/>
        <v>0</v>
      </c>
      <c r="S105" s="13"/>
      <c r="T105" s="13"/>
      <c r="U105" s="9"/>
      <c r="V105" s="26"/>
      <c r="W105" s="26"/>
      <c r="X105" s="26"/>
      <c r="Y105" s="26"/>
      <c r="Z105" s="26"/>
    </row>
    <row r="106" spans="1:26" s="7" customFormat="1" ht="23.25" hidden="1" customHeight="1">
      <c r="A106" s="46" t="s">
        <v>76</v>
      </c>
      <c r="B106" s="47"/>
      <c r="C106" s="48">
        <v>0</v>
      </c>
      <c r="D106" s="48"/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R106" s="48">
        <v>0</v>
      </c>
      <c r="S106" s="14"/>
      <c r="T106" s="14"/>
      <c r="U106" s="12"/>
      <c r="V106" s="26"/>
      <c r="W106" s="26"/>
      <c r="X106" s="26"/>
      <c r="Y106" s="26"/>
      <c r="Z106" s="26"/>
    </row>
    <row r="107" spans="1:26" s="7" customFormat="1" ht="18.75" hidden="1" customHeight="1">
      <c r="A107" s="49"/>
      <c r="B107" s="50" t="s">
        <v>72</v>
      </c>
      <c r="C107" s="51">
        <f>C105+C106</f>
        <v>713217.79827999987</v>
      </c>
      <c r="D107" s="51"/>
      <c r="E107" s="51">
        <f t="shared" ref="E107:R107" si="9">E105+E106</f>
        <v>363104.85528000002</v>
      </c>
      <c r="F107" s="51">
        <f t="shared" si="9"/>
        <v>561029.70000000007</v>
      </c>
      <c r="G107" s="51">
        <f t="shared" si="9"/>
        <v>561029.76699999999</v>
      </c>
      <c r="H107" s="51">
        <f t="shared" si="9"/>
        <v>240557.32497999998</v>
      </c>
      <c r="I107" s="51">
        <f t="shared" si="9"/>
        <v>57.998817211084571</v>
      </c>
      <c r="J107" s="51">
        <f t="shared" si="9"/>
        <v>32574.378280000004</v>
      </c>
      <c r="K107" s="51">
        <f t="shared" si="9"/>
        <v>69.9999688272176</v>
      </c>
      <c r="L107" s="51">
        <f t="shared" si="9"/>
        <v>32574.450280000005</v>
      </c>
      <c r="M107" s="51">
        <f t="shared" si="9"/>
        <v>11105.657759999998</v>
      </c>
      <c r="N107" s="51">
        <f t="shared" si="9"/>
        <v>0</v>
      </c>
      <c r="O107" s="51">
        <f t="shared" si="9"/>
        <v>0</v>
      </c>
      <c r="P107" s="51">
        <f t="shared" si="9"/>
        <v>0</v>
      </c>
      <c r="Q107" s="51">
        <f t="shared" si="9"/>
        <v>0</v>
      </c>
      <c r="R107" s="51">
        <f t="shared" si="9"/>
        <v>0</v>
      </c>
      <c r="S107" s="15"/>
      <c r="T107" s="15"/>
      <c r="U107" s="9"/>
      <c r="V107" s="26"/>
      <c r="W107" s="26"/>
      <c r="X107" s="26"/>
      <c r="Y107" s="26"/>
      <c r="Z107" s="26"/>
    </row>
    <row r="108" spans="1:26" ht="39" hidden="1" customHeight="1">
      <c r="A108" s="102" t="s">
        <v>116</v>
      </c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4"/>
      <c r="T108" s="4"/>
      <c r="U108" s="9"/>
      <c r="V108" s="3"/>
      <c r="W108" s="3"/>
      <c r="X108" s="3"/>
      <c r="Y108" s="3"/>
      <c r="Z108" s="3"/>
    </row>
    <row r="109" spans="1:26" ht="20.25" hidden="1" customHeight="1">
      <c r="A109" s="71" t="s">
        <v>151</v>
      </c>
      <c r="B109" s="85" t="s">
        <v>25</v>
      </c>
      <c r="C109" s="54">
        <f>SUM(C111:C122)</f>
        <v>195897.80000000002</v>
      </c>
      <c r="D109" s="38"/>
      <c r="E109" s="54">
        <f t="shared" ref="E109:R109" si="10">SUM(E111:E122)</f>
        <v>120204.00000000001</v>
      </c>
      <c r="F109" s="54">
        <f t="shared" si="10"/>
        <v>93778.62000000001</v>
      </c>
      <c r="G109" s="54">
        <f t="shared" si="10"/>
        <v>93778.7</v>
      </c>
      <c r="H109" s="54">
        <f t="shared" si="10"/>
        <v>46100.5</v>
      </c>
      <c r="I109" s="54">
        <f t="shared" si="10"/>
        <v>95.999643172446895</v>
      </c>
      <c r="J109" s="54">
        <f t="shared" si="10"/>
        <v>17458</v>
      </c>
      <c r="K109" s="54">
        <f t="shared" si="10"/>
        <v>95.999991228281658</v>
      </c>
      <c r="L109" s="54">
        <f t="shared" si="10"/>
        <v>17457.993000000002</v>
      </c>
      <c r="M109" s="54">
        <f t="shared" si="10"/>
        <v>8600.7999999999993</v>
      </c>
      <c r="N109" s="54">
        <f t="shared" si="10"/>
        <v>8967.4</v>
      </c>
      <c r="O109" s="54">
        <f t="shared" si="10"/>
        <v>8967.4</v>
      </c>
      <c r="P109" s="54">
        <f t="shared" si="10"/>
        <v>777.69999999999993</v>
      </c>
      <c r="Q109" s="54">
        <f t="shared" si="10"/>
        <v>0</v>
      </c>
      <c r="R109" s="54">
        <f t="shared" si="10"/>
        <v>0</v>
      </c>
      <c r="S109" s="16"/>
      <c r="T109" s="16"/>
      <c r="U109" s="9"/>
      <c r="V109" s="3"/>
      <c r="W109" s="3"/>
      <c r="X109" s="3"/>
      <c r="Y109" s="3"/>
      <c r="Z109" s="3"/>
    </row>
    <row r="110" spans="1:26" ht="77.25" hidden="1" customHeight="1">
      <c r="A110" s="87"/>
      <c r="B110" s="86"/>
      <c r="C110" s="54"/>
      <c r="D110" s="38"/>
      <c r="E110" s="38"/>
      <c r="F110" s="54"/>
      <c r="G110" s="39"/>
      <c r="H110" s="39"/>
      <c r="I110" s="54"/>
      <c r="J110" s="54"/>
      <c r="K110" s="54"/>
      <c r="L110" s="54"/>
      <c r="M110" s="39"/>
      <c r="N110" s="39"/>
      <c r="O110" s="39"/>
      <c r="P110" s="39"/>
      <c r="Q110" s="39"/>
      <c r="R110" s="39"/>
      <c r="S110" s="16"/>
      <c r="T110" s="16"/>
      <c r="U110" s="9"/>
      <c r="V110" s="3"/>
      <c r="W110" s="3"/>
      <c r="X110" s="3"/>
      <c r="Y110" s="3"/>
      <c r="Z110" s="3"/>
    </row>
    <row r="111" spans="1:26" ht="30.75" hidden="1" customHeight="1">
      <c r="A111" s="87"/>
      <c r="B111" s="73" t="s">
        <v>26</v>
      </c>
      <c r="C111" s="54">
        <v>32576.400000000001</v>
      </c>
      <c r="D111" s="38"/>
      <c r="E111" s="38">
        <v>21008.2</v>
      </c>
      <c r="F111" s="54">
        <v>17886.419999999998</v>
      </c>
      <c r="G111" s="38">
        <v>17886.419999999998</v>
      </c>
      <c r="H111" s="38">
        <v>7636.8</v>
      </c>
      <c r="I111" s="54">
        <f>J111/(F111+J111)*100</f>
        <v>13.999823060930508</v>
      </c>
      <c r="J111" s="54">
        <v>2911.7</v>
      </c>
      <c r="K111" s="38">
        <f>L111/(G111+L111)*100</f>
        <v>13.999996730480326</v>
      </c>
      <c r="L111" s="54">
        <f>20798.162-G111</f>
        <v>2911.742000000002</v>
      </c>
      <c r="M111" s="38">
        <v>1243.2</v>
      </c>
      <c r="N111" s="38">
        <v>210.1</v>
      </c>
      <c r="O111" s="38">
        <v>210.1</v>
      </c>
      <c r="P111" s="38">
        <v>89.7</v>
      </c>
      <c r="Q111" s="38">
        <v>0</v>
      </c>
      <c r="R111" s="38">
        <v>0</v>
      </c>
      <c r="S111" s="16"/>
      <c r="T111" s="16"/>
      <c r="U111" s="9"/>
      <c r="V111" s="3"/>
      <c r="W111" s="3"/>
      <c r="X111" s="3"/>
      <c r="Y111" s="3"/>
      <c r="Z111" s="3"/>
    </row>
    <row r="112" spans="1:26" ht="69.75" hidden="1" customHeight="1">
      <c r="A112" s="87"/>
      <c r="B112" s="74"/>
      <c r="C112" s="54"/>
      <c r="D112" s="38"/>
      <c r="E112" s="38"/>
      <c r="F112" s="54"/>
      <c r="G112" s="38"/>
      <c r="H112" s="38"/>
      <c r="I112" s="54"/>
      <c r="J112" s="54"/>
      <c r="K112" s="54"/>
      <c r="L112" s="54"/>
      <c r="M112" s="38"/>
      <c r="N112" s="38"/>
      <c r="O112" s="38"/>
      <c r="P112" s="38"/>
      <c r="Q112" s="38"/>
      <c r="R112" s="38"/>
      <c r="S112" s="16"/>
      <c r="T112" s="16"/>
      <c r="U112" s="9"/>
      <c r="V112" s="3"/>
      <c r="W112" s="3"/>
      <c r="X112" s="3"/>
      <c r="Y112" s="3"/>
      <c r="Z112" s="3"/>
    </row>
    <row r="113" spans="1:26" ht="20.25" hidden="1" customHeight="1">
      <c r="A113" s="87"/>
      <c r="B113" s="73" t="s">
        <v>101</v>
      </c>
      <c r="C113" s="54">
        <v>36182.199999999997</v>
      </c>
      <c r="D113" s="38"/>
      <c r="E113" s="38">
        <v>30738.5</v>
      </c>
      <c r="F113" s="54">
        <v>20131.3</v>
      </c>
      <c r="G113" s="54">
        <v>20131.34</v>
      </c>
      <c r="H113" s="54">
        <v>7155.7</v>
      </c>
      <c r="I113" s="54">
        <f>J113/(F113+J113)*100</f>
        <v>14.000042719524957</v>
      </c>
      <c r="J113" s="54">
        <v>3277.2</v>
      </c>
      <c r="K113" s="38">
        <f>L113/(G113+L113)*100</f>
        <v>13.999996753320817</v>
      </c>
      <c r="L113" s="54">
        <f>23408.534-G113</f>
        <v>3277.1939999999995</v>
      </c>
      <c r="M113" s="54">
        <v>1164.8</v>
      </c>
      <c r="N113" s="54">
        <v>7330</v>
      </c>
      <c r="O113" s="54">
        <v>7330</v>
      </c>
      <c r="P113" s="54">
        <v>84.1</v>
      </c>
      <c r="Q113" s="54">
        <v>0</v>
      </c>
      <c r="R113" s="54">
        <v>0</v>
      </c>
      <c r="S113" s="16"/>
      <c r="T113" s="16"/>
      <c r="U113" s="9"/>
      <c r="V113" s="3"/>
      <c r="W113" s="3"/>
      <c r="X113" s="3"/>
      <c r="Y113" s="3"/>
      <c r="Z113" s="3"/>
    </row>
    <row r="114" spans="1:26" ht="78" hidden="1" customHeight="1">
      <c r="A114" s="87"/>
      <c r="B114" s="74"/>
      <c r="C114" s="54"/>
      <c r="D114" s="38"/>
      <c r="E114" s="38"/>
      <c r="F114" s="54"/>
      <c r="G114" s="38"/>
      <c r="H114" s="38"/>
      <c r="I114" s="54"/>
      <c r="J114" s="54"/>
      <c r="K114" s="54"/>
      <c r="L114" s="54"/>
      <c r="M114" s="38"/>
      <c r="N114" s="38"/>
      <c r="O114" s="38"/>
      <c r="P114" s="38"/>
      <c r="Q114" s="38"/>
      <c r="R114" s="38"/>
      <c r="S114" s="16"/>
      <c r="T114" s="16"/>
      <c r="U114" s="9"/>
      <c r="V114" s="3"/>
      <c r="W114" s="3"/>
      <c r="X114" s="3"/>
      <c r="Y114" s="3"/>
      <c r="Z114" s="3"/>
    </row>
    <row r="115" spans="1:26" ht="20.25" hidden="1" customHeight="1">
      <c r="A115" s="87"/>
      <c r="B115" s="73" t="s">
        <v>66</v>
      </c>
      <c r="C115" s="54">
        <v>84656.3</v>
      </c>
      <c r="D115" s="38"/>
      <c r="E115" s="38">
        <v>25974.400000000001</v>
      </c>
      <c r="F115" s="54">
        <v>22114.6</v>
      </c>
      <c r="G115" s="54">
        <v>22114.639999999999</v>
      </c>
      <c r="H115" s="54">
        <v>11208.9</v>
      </c>
      <c r="I115" s="54">
        <f>J115/(F115+J115)*100</f>
        <v>14.000163330701895</v>
      </c>
      <c r="J115" s="54">
        <v>3600.1</v>
      </c>
      <c r="K115" s="38">
        <f>L115/(G115+L115)*100</f>
        <v>13.999997744480522</v>
      </c>
      <c r="L115" s="54">
        <f>25714.697-G115</f>
        <v>3600.0570000000007</v>
      </c>
      <c r="M115" s="54">
        <v>1824.7</v>
      </c>
      <c r="N115" s="54">
        <v>259.7</v>
      </c>
      <c r="O115" s="54">
        <v>259.7</v>
      </c>
      <c r="P115" s="54">
        <v>131.69999999999999</v>
      </c>
      <c r="Q115" s="54">
        <v>0</v>
      </c>
      <c r="R115" s="54">
        <v>0</v>
      </c>
      <c r="S115" s="16"/>
      <c r="T115" s="16"/>
      <c r="U115" s="9"/>
      <c r="V115" s="3"/>
      <c r="W115" s="3"/>
      <c r="X115" s="3"/>
      <c r="Y115" s="3"/>
      <c r="Z115" s="3"/>
    </row>
    <row r="116" spans="1:26" ht="81.75" hidden="1" customHeight="1">
      <c r="A116" s="87"/>
      <c r="B116" s="74"/>
      <c r="C116" s="54"/>
      <c r="D116" s="38"/>
      <c r="E116" s="38"/>
      <c r="F116" s="54"/>
      <c r="G116" s="38"/>
      <c r="H116" s="38"/>
      <c r="I116" s="54"/>
      <c r="J116" s="54"/>
      <c r="K116" s="54"/>
      <c r="L116" s="54"/>
      <c r="M116" s="38"/>
      <c r="N116" s="38"/>
      <c r="O116" s="38"/>
      <c r="P116" s="38"/>
      <c r="Q116" s="38"/>
      <c r="R116" s="38"/>
      <c r="S116" s="16"/>
      <c r="T116" s="16"/>
      <c r="U116" s="9"/>
      <c r="V116" s="3"/>
      <c r="W116" s="3"/>
      <c r="X116" s="3"/>
      <c r="Y116" s="3"/>
      <c r="Z116" s="3"/>
    </row>
    <row r="117" spans="1:26" ht="30.75" hidden="1" customHeight="1">
      <c r="A117" s="87"/>
      <c r="B117" s="73" t="s">
        <v>63</v>
      </c>
      <c r="C117" s="54">
        <v>16320.3</v>
      </c>
      <c r="D117" s="38"/>
      <c r="E117" s="38">
        <v>16320.3</v>
      </c>
      <c r="F117" s="54">
        <v>12925.7</v>
      </c>
      <c r="G117" s="38">
        <v>12925.7</v>
      </c>
      <c r="H117" s="38">
        <v>8907.1</v>
      </c>
      <c r="I117" s="54">
        <f>J117/(F117+J117)*100</f>
        <v>19.999876215409941</v>
      </c>
      <c r="J117" s="54">
        <v>3231.4</v>
      </c>
      <c r="K117" s="54">
        <v>20</v>
      </c>
      <c r="L117" s="54">
        <v>3231.4</v>
      </c>
      <c r="M117" s="38">
        <v>2226.8000000000002</v>
      </c>
      <c r="N117" s="38">
        <v>163.19999999999999</v>
      </c>
      <c r="O117" s="38">
        <v>163.19999999999999</v>
      </c>
      <c r="P117" s="38">
        <v>112.5</v>
      </c>
      <c r="Q117" s="38">
        <v>0</v>
      </c>
      <c r="R117" s="38">
        <v>0</v>
      </c>
      <c r="S117" s="16"/>
      <c r="T117" s="16"/>
      <c r="U117" s="9"/>
      <c r="V117" s="3"/>
      <c r="W117" s="3"/>
      <c r="X117" s="3"/>
      <c r="Y117" s="3"/>
      <c r="Z117" s="3"/>
    </row>
    <row r="118" spans="1:26" ht="67.5" hidden="1" customHeight="1">
      <c r="A118" s="87"/>
      <c r="B118" s="74"/>
      <c r="C118" s="57"/>
      <c r="D118" s="38"/>
      <c r="E118" s="38"/>
      <c r="F118" s="54"/>
      <c r="G118" s="38"/>
      <c r="H118" s="38"/>
      <c r="I118" s="54"/>
      <c r="J118" s="54"/>
      <c r="K118" s="54"/>
      <c r="L118" s="54"/>
      <c r="M118" s="38"/>
      <c r="N118" s="38"/>
      <c r="O118" s="38"/>
      <c r="P118" s="38"/>
      <c r="Q118" s="38"/>
      <c r="R118" s="38"/>
      <c r="S118" s="16"/>
      <c r="T118" s="16"/>
      <c r="U118" s="9"/>
      <c r="V118" s="3"/>
      <c r="W118" s="3"/>
      <c r="X118" s="3"/>
      <c r="Y118" s="3"/>
      <c r="Z118" s="3"/>
    </row>
    <row r="119" spans="1:26" ht="30.75" hidden="1" customHeight="1">
      <c r="A119" s="87"/>
      <c r="B119" s="73" t="s">
        <v>64</v>
      </c>
      <c r="C119" s="54">
        <v>16162.6</v>
      </c>
      <c r="D119" s="38"/>
      <c r="E119" s="38">
        <v>16162.6</v>
      </c>
      <c r="F119" s="54">
        <v>12206.6</v>
      </c>
      <c r="G119" s="38">
        <v>12206.6</v>
      </c>
      <c r="H119" s="38">
        <v>3661.9</v>
      </c>
      <c r="I119" s="54">
        <f>J119/(F119+J119)*100</f>
        <v>19.999737845879594</v>
      </c>
      <c r="J119" s="54">
        <v>3051.6</v>
      </c>
      <c r="K119" s="54">
        <v>20</v>
      </c>
      <c r="L119" s="54">
        <v>3051.6</v>
      </c>
      <c r="M119" s="38">
        <v>915.5</v>
      </c>
      <c r="N119" s="38">
        <v>904.4</v>
      </c>
      <c r="O119" s="38">
        <v>904.4</v>
      </c>
      <c r="P119" s="38">
        <v>271.3</v>
      </c>
      <c r="Q119" s="38">
        <v>0</v>
      </c>
      <c r="R119" s="38">
        <v>0</v>
      </c>
      <c r="S119" s="16"/>
      <c r="T119" s="16"/>
      <c r="U119" s="9"/>
      <c r="V119" s="3"/>
      <c r="W119" s="3"/>
      <c r="X119" s="3"/>
      <c r="Y119" s="3"/>
      <c r="Z119" s="3"/>
    </row>
    <row r="120" spans="1:26" ht="50.25" hidden="1" customHeight="1">
      <c r="A120" s="87"/>
      <c r="B120" s="74"/>
      <c r="C120" s="54"/>
      <c r="D120" s="38"/>
      <c r="E120" s="38"/>
      <c r="F120" s="54"/>
      <c r="G120" s="38"/>
      <c r="H120" s="38"/>
      <c r="I120" s="54"/>
      <c r="J120" s="54"/>
      <c r="K120" s="54"/>
      <c r="L120" s="54"/>
      <c r="M120" s="38"/>
      <c r="N120" s="38"/>
      <c r="O120" s="38"/>
      <c r="P120" s="38"/>
      <c r="Q120" s="38"/>
      <c r="R120" s="38"/>
      <c r="S120" s="16"/>
      <c r="T120" s="16"/>
      <c r="U120" s="9"/>
      <c r="V120" s="3"/>
      <c r="W120" s="3"/>
      <c r="X120" s="3"/>
      <c r="Y120" s="3"/>
      <c r="Z120" s="3"/>
    </row>
    <row r="121" spans="1:26" ht="30.75" hidden="1" customHeight="1">
      <c r="A121" s="87"/>
      <c r="B121" s="73" t="s">
        <v>65</v>
      </c>
      <c r="C121" s="54">
        <v>10000</v>
      </c>
      <c r="D121" s="38"/>
      <c r="E121" s="38">
        <v>10000</v>
      </c>
      <c r="F121" s="54">
        <v>8514</v>
      </c>
      <c r="G121" s="38">
        <v>8514</v>
      </c>
      <c r="H121" s="38">
        <v>7530.1</v>
      </c>
      <c r="I121" s="54">
        <f>J121/(F121+J121)*100</f>
        <v>14.000000000000002</v>
      </c>
      <c r="J121" s="54">
        <v>1386</v>
      </c>
      <c r="K121" s="54">
        <v>14</v>
      </c>
      <c r="L121" s="54">
        <v>1386</v>
      </c>
      <c r="M121" s="38">
        <v>1225.8</v>
      </c>
      <c r="N121" s="38">
        <v>100</v>
      </c>
      <c r="O121" s="38">
        <v>100</v>
      </c>
      <c r="P121" s="38">
        <v>88.4</v>
      </c>
      <c r="Q121" s="38">
        <v>0</v>
      </c>
      <c r="R121" s="38">
        <v>0</v>
      </c>
      <c r="S121" s="16"/>
      <c r="T121" s="16"/>
      <c r="U121" s="9"/>
      <c r="V121" s="3"/>
      <c r="W121" s="3"/>
      <c r="X121" s="3"/>
      <c r="Y121" s="3"/>
      <c r="Z121" s="3"/>
    </row>
    <row r="122" spans="1:26" ht="126" hidden="1" customHeight="1">
      <c r="A122" s="87"/>
      <c r="B122" s="74"/>
      <c r="C122" s="54"/>
      <c r="D122" s="38"/>
      <c r="E122" s="38"/>
      <c r="F122" s="54"/>
      <c r="G122" s="38"/>
      <c r="H122" s="38"/>
      <c r="I122" s="54"/>
      <c r="J122" s="54"/>
      <c r="K122" s="54"/>
      <c r="L122" s="54"/>
      <c r="M122" s="38"/>
      <c r="N122" s="38"/>
      <c r="O122" s="38"/>
      <c r="P122" s="38"/>
      <c r="Q122" s="38"/>
      <c r="R122" s="38"/>
      <c r="S122" s="16"/>
      <c r="T122" s="16"/>
      <c r="U122" s="9"/>
      <c r="V122" s="3"/>
      <c r="W122" s="3"/>
      <c r="X122" s="3"/>
      <c r="Y122" s="3"/>
      <c r="Z122" s="3"/>
    </row>
    <row r="123" spans="1:26" ht="20.25" hidden="1" customHeight="1">
      <c r="A123" s="87"/>
      <c r="B123" s="85" t="s">
        <v>27</v>
      </c>
      <c r="C123" s="54">
        <v>22264.79</v>
      </c>
      <c r="D123" s="38"/>
      <c r="E123" s="38">
        <v>22264.799999999999</v>
      </c>
      <c r="F123" s="54">
        <v>21601.3</v>
      </c>
      <c r="G123" s="54">
        <v>21601.3</v>
      </c>
      <c r="H123" s="54">
        <v>17598.3</v>
      </c>
      <c r="I123" s="54">
        <f>J123/(F123+J123)*100</f>
        <v>1.999809455541895</v>
      </c>
      <c r="J123" s="54">
        <v>440.8</v>
      </c>
      <c r="K123" s="38">
        <f>L123/(G123+L123)*100</f>
        <v>1.9999961891181017</v>
      </c>
      <c r="L123" s="54">
        <f>22042.142-G123</f>
        <v>440.84200000000055</v>
      </c>
      <c r="M123" s="54">
        <v>359.1</v>
      </c>
      <c r="N123" s="54">
        <v>222.7</v>
      </c>
      <c r="O123" s="54">
        <v>222.7</v>
      </c>
      <c r="P123" s="54">
        <v>181.4</v>
      </c>
      <c r="Q123" s="54">
        <v>0</v>
      </c>
      <c r="R123" s="54">
        <v>0</v>
      </c>
      <c r="S123" s="16"/>
      <c r="T123" s="16"/>
      <c r="U123" s="9"/>
      <c r="V123" s="3"/>
      <c r="W123" s="3"/>
      <c r="X123" s="3"/>
      <c r="Y123" s="3"/>
      <c r="Z123" s="3"/>
    </row>
    <row r="124" spans="1:26" ht="132.75" hidden="1" customHeight="1">
      <c r="A124" s="87"/>
      <c r="B124" s="86"/>
      <c r="C124" s="54"/>
      <c r="D124" s="38"/>
      <c r="E124" s="38"/>
      <c r="F124" s="54"/>
      <c r="G124" s="39"/>
      <c r="H124" s="39"/>
      <c r="I124" s="54"/>
      <c r="J124" s="54"/>
      <c r="K124" s="54"/>
      <c r="L124" s="54"/>
      <c r="M124" s="39"/>
      <c r="N124" s="39"/>
      <c r="O124" s="39"/>
      <c r="P124" s="39"/>
      <c r="Q124" s="39"/>
      <c r="R124" s="39"/>
      <c r="S124" s="16"/>
      <c r="T124" s="16"/>
      <c r="U124" s="9"/>
      <c r="V124" s="3"/>
      <c r="W124" s="3"/>
      <c r="X124" s="3"/>
      <c r="Y124" s="3"/>
      <c r="Z124" s="3"/>
    </row>
    <row r="125" spans="1:26" ht="20.25" hidden="1" customHeight="1">
      <c r="A125" s="87"/>
      <c r="B125" s="85" t="s">
        <v>28</v>
      </c>
      <c r="C125" s="54">
        <f>C127+C129</f>
        <v>66417.3</v>
      </c>
      <c r="D125" s="38"/>
      <c r="E125" s="54">
        <f t="shared" ref="E125:R125" si="11">E127+E129</f>
        <v>66417.3</v>
      </c>
      <c r="F125" s="54">
        <f t="shared" si="11"/>
        <v>57035</v>
      </c>
      <c r="G125" s="54">
        <f t="shared" si="11"/>
        <v>57035</v>
      </c>
      <c r="H125" s="54">
        <f t="shared" si="11"/>
        <v>25997.5</v>
      </c>
      <c r="I125" s="54">
        <f t="shared" si="11"/>
        <v>27.99960560715687</v>
      </c>
      <c r="J125" s="54">
        <f t="shared" si="11"/>
        <v>9284.7000000000007</v>
      </c>
      <c r="K125" s="54">
        <f t="shared" si="11"/>
        <v>27.99960560715687</v>
      </c>
      <c r="L125" s="54">
        <f t="shared" si="11"/>
        <v>9284.7000000000007</v>
      </c>
      <c r="M125" s="54">
        <f t="shared" si="11"/>
        <v>4232.1000000000004</v>
      </c>
      <c r="N125" s="54">
        <f t="shared" si="11"/>
        <v>97.6</v>
      </c>
      <c r="O125" s="54">
        <f t="shared" si="11"/>
        <v>97.6</v>
      </c>
      <c r="P125" s="54">
        <f t="shared" si="11"/>
        <v>82.8</v>
      </c>
      <c r="Q125" s="54">
        <f t="shared" si="11"/>
        <v>0</v>
      </c>
      <c r="R125" s="54">
        <f t="shared" si="11"/>
        <v>0</v>
      </c>
      <c r="S125" s="16"/>
      <c r="T125" s="16"/>
      <c r="U125" s="9"/>
      <c r="V125" s="3"/>
      <c r="W125" s="3"/>
      <c r="X125" s="3"/>
      <c r="Y125" s="3"/>
      <c r="Z125" s="3"/>
    </row>
    <row r="126" spans="1:26" ht="74.25" hidden="1" customHeight="1">
      <c r="A126" s="87"/>
      <c r="B126" s="86"/>
      <c r="C126" s="54"/>
      <c r="D126" s="38"/>
      <c r="E126" s="38"/>
      <c r="F126" s="54"/>
      <c r="G126" s="39"/>
      <c r="H126" s="39"/>
      <c r="I126" s="54"/>
      <c r="J126" s="54"/>
      <c r="K126" s="54"/>
      <c r="L126" s="54"/>
      <c r="M126" s="39"/>
      <c r="N126" s="39"/>
      <c r="O126" s="39"/>
      <c r="P126" s="39"/>
      <c r="Q126" s="39"/>
      <c r="R126" s="39"/>
      <c r="S126" s="16"/>
      <c r="T126" s="16"/>
      <c r="U126" s="9"/>
      <c r="V126" s="3"/>
      <c r="W126" s="3"/>
      <c r="X126" s="3"/>
      <c r="Y126" s="3"/>
      <c r="Z126" s="3"/>
    </row>
    <row r="127" spans="1:26" ht="20.25" hidden="1" customHeight="1">
      <c r="A127" s="87"/>
      <c r="B127" s="73" t="s">
        <v>67</v>
      </c>
      <c r="C127" s="54">
        <v>56661.599999999999</v>
      </c>
      <c r="D127" s="38"/>
      <c r="E127" s="38">
        <v>56661.599999999999</v>
      </c>
      <c r="F127" s="54">
        <v>48729</v>
      </c>
      <c r="G127" s="54">
        <v>48729</v>
      </c>
      <c r="H127" s="54">
        <v>18949.7</v>
      </c>
      <c r="I127" s="54">
        <f>J127/(F127+J127)*100</f>
        <v>13.999957643271635</v>
      </c>
      <c r="J127" s="54">
        <v>7932.6</v>
      </c>
      <c r="K127" s="38">
        <f>L127/(G127+L127)*100</f>
        <v>13.999957643271635</v>
      </c>
      <c r="L127" s="54">
        <v>7932.6</v>
      </c>
      <c r="M127" s="54">
        <v>3084.8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16"/>
      <c r="T127" s="16"/>
      <c r="U127" s="9"/>
      <c r="V127" s="3"/>
      <c r="W127" s="3"/>
      <c r="X127" s="3"/>
      <c r="Y127" s="3"/>
      <c r="Z127" s="3"/>
    </row>
    <row r="128" spans="1:26" ht="38.25" hidden="1" customHeight="1">
      <c r="A128" s="87"/>
      <c r="B128" s="74"/>
      <c r="C128" s="54"/>
      <c r="D128" s="38"/>
      <c r="E128" s="38"/>
      <c r="F128" s="54"/>
      <c r="G128" s="39"/>
      <c r="H128" s="39"/>
      <c r="I128" s="54"/>
      <c r="J128" s="54"/>
      <c r="K128" s="54"/>
      <c r="L128" s="54"/>
      <c r="M128" s="39"/>
      <c r="N128" s="39"/>
      <c r="O128" s="39"/>
      <c r="P128" s="39"/>
      <c r="Q128" s="39"/>
      <c r="R128" s="39"/>
      <c r="S128" s="16"/>
      <c r="T128" s="16"/>
      <c r="U128" s="9"/>
      <c r="V128" s="3"/>
      <c r="W128" s="3"/>
      <c r="X128" s="3"/>
      <c r="Y128" s="3"/>
      <c r="Z128" s="3"/>
    </row>
    <row r="129" spans="1:26" ht="20.25" hidden="1" customHeight="1">
      <c r="A129" s="87"/>
      <c r="B129" s="73" t="s">
        <v>68</v>
      </c>
      <c r="C129" s="54">
        <v>9755.7000000000007</v>
      </c>
      <c r="D129" s="38"/>
      <c r="E129" s="38">
        <v>9755.7000000000007</v>
      </c>
      <c r="F129" s="54">
        <v>8306</v>
      </c>
      <c r="G129" s="54">
        <v>8306</v>
      </c>
      <c r="H129" s="54">
        <v>7047.8</v>
      </c>
      <c r="I129" s="54">
        <f>J129/(F129+J129)*100</f>
        <v>13.999647963885234</v>
      </c>
      <c r="J129" s="54">
        <v>1352.1</v>
      </c>
      <c r="K129" s="38">
        <f>L129/(G129+L129)*100</f>
        <v>13.999647963885234</v>
      </c>
      <c r="L129" s="54">
        <v>1352.1</v>
      </c>
      <c r="M129" s="54">
        <v>1147.3</v>
      </c>
      <c r="N129" s="54">
        <v>97.6</v>
      </c>
      <c r="O129" s="54">
        <v>97.6</v>
      </c>
      <c r="P129" s="54">
        <v>82.8</v>
      </c>
      <c r="Q129" s="54">
        <v>0</v>
      </c>
      <c r="R129" s="54">
        <v>0</v>
      </c>
      <c r="S129" s="16"/>
      <c r="T129" s="16"/>
      <c r="U129" s="9"/>
      <c r="V129" s="3"/>
      <c r="W129" s="3"/>
      <c r="X129" s="3"/>
      <c r="Y129" s="3"/>
      <c r="Z129" s="3"/>
    </row>
    <row r="130" spans="1:26" ht="84" hidden="1" customHeight="1">
      <c r="A130" s="87"/>
      <c r="B130" s="74"/>
      <c r="C130" s="54"/>
      <c r="D130" s="38"/>
      <c r="E130" s="38"/>
      <c r="F130" s="54"/>
      <c r="G130" s="39"/>
      <c r="H130" s="39"/>
      <c r="I130" s="54"/>
      <c r="J130" s="54"/>
      <c r="K130" s="54"/>
      <c r="L130" s="54"/>
      <c r="M130" s="39"/>
      <c r="N130" s="39"/>
      <c r="O130" s="39"/>
      <c r="P130" s="39"/>
      <c r="Q130" s="39"/>
      <c r="R130" s="39"/>
      <c r="S130" s="16"/>
      <c r="T130" s="16"/>
      <c r="U130" s="9"/>
      <c r="V130" s="3"/>
      <c r="W130" s="3"/>
      <c r="X130" s="3"/>
      <c r="Y130" s="3"/>
      <c r="Z130" s="3"/>
    </row>
    <row r="131" spans="1:26" ht="20.25" hidden="1" customHeight="1">
      <c r="A131" s="87"/>
      <c r="B131" s="85" t="s">
        <v>33</v>
      </c>
      <c r="C131" s="54">
        <v>15000</v>
      </c>
      <c r="D131" s="38"/>
      <c r="E131" s="38">
        <v>15000</v>
      </c>
      <c r="F131" s="54">
        <v>15000</v>
      </c>
      <c r="G131" s="54">
        <v>15000</v>
      </c>
      <c r="H131" s="54">
        <v>15000</v>
      </c>
      <c r="I131" s="54">
        <f>J131/(F131+J131)*100</f>
        <v>0</v>
      </c>
      <c r="J131" s="54">
        <v>0</v>
      </c>
      <c r="K131" s="38">
        <f>L131/(G131+L131)*100</f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16"/>
      <c r="T131" s="16"/>
      <c r="U131" s="9"/>
      <c r="V131" s="3"/>
      <c r="W131" s="3"/>
      <c r="X131" s="3"/>
      <c r="Y131" s="3"/>
      <c r="Z131" s="3"/>
    </row>
    <row r="132" spans="1:26" ht="78.75" hidden="1" customHeight="1">
      <c r="A132" s="72"/>
      <c r="B132" s="86"/>
      <c r="C132" s="54"/>
      <c r="D132" s="38"/>
      <c r="E132" s="38"/>
      <c r="F132" s="54"/>
      <c r="G132" s="39"/>
      <c r="H132" s="39"/>
      <c r="I132" s="54"/>
      <c r="J132" s="54"/>
      <c r="K132" s="54"/>
      <c r="L132" s="54"/>
      <c r="M132" s="39"/>
      <c r="N132" s="39"/>
      <c r="O132" s="39"/>
      <c r="P132" s="39"/>
      <c r="Q132" s="39"/>
      <c r="R132" s="39"/>
      <c r="S132" s="16"/>
      <c r="T132" s="16"/>
      <c r="U132" s="9"/>
      <c r="V132" s="3"/>
      <c r="W132" s="3"/>
      <c r="X132" s="3"/>
      <c r="Y132" s="3"/>
      <c r="Z132" s="3"/>
    </row>
    <row r="133" spans="1:26" ht="20.25" hidden="1" customHeight="1">
      <c r="A133" s="71" t="s">
        <v>30</v>
      </c>
      <c r="B133" s="85" t="s">
        <v>29</v>
      </c>
      <c r="C133" s="54">
        <v>1443</v>
      </c>
      <c r="D133" s="38"/>
      <c r="E133" s="38">
        <v>1432.7</v>
      </c>
      <c r="F133" s="54">
        <v>1400</v>
      </c>
      <c r="G133" s="54">
        <v>1400</v>
      </c>
      <c r="H133" s="54">
        <v>1400</v>
      </c>
      <c r="I133" s="54">
        <f>J133/(F133+J133)*100</f>
        <v>2.0019599608007841</v>
      </c>
      <c r="J133" s="54">
        <v>28.6</v>
      </c>
      <c r="K133" s="38">
        <f>L133/(G133+L133)*100</f>
        <v>1.9999019999019958</v>
      </c>
      <c r="L133" s="54">
        <f>1428.57-G133</f>
        <v>28.569999999999936</v>
      </c>
      <c r="M133" s="54">
        <v>28.6</v>
      </c>
      <c r="N133" s="54">
        <v>4.0999999999999996</v>
      </c>
      <c r="O133" s="54">
        <v>4.0999999999999996</v>
      </c>
      <c r="P133" s="54">
        <v>4.0999999999999996</v>
      </c>
      <c r="Q133" s="54">
        <v>0</v>
      </c>
      <c r="R133" s="54">
        <v>0</v>
      </c>
      <c r="S133" s="16"/>
      <c r="T133" s="16"/>
      <c r="U133" s="9"/>
      <c r="V133" s="3"/>
      <c r="W133" s="3"/>
      <c r="X133" s="3"/>
      <c r="Y133" s="3"/>
      <c r="Z133" s="3"/>
    </row>
    <row r="134" spans="1:26" ht="81.75" hidden="1" customHeight="1">
      <c r="A134" s="87"/>
      <c r="B134" s="86"/>
      <c r="C134" s="54"/>
      <c r="D134" s="38"/>
      <c r="E134" s="38"/>
      <c r="F134" s="54"/>
      <c r="G134" s="39"/>
      <c r="H134" s="39"/>
      <c r="I134" s="54"/>
      <c r="J134" s="54"/>
      <c r="K134" s="54"/>
      <c r="L134" s="54"/>
      <c r="M134" s="39"/>
      <c r="N134" s="39"/>
      <c r="O134" s="39"/>
      <c r="P134" s="39"/>
      <c r="Q134" s="39"/>
      <c r="R134" s="39"/>
      <c r="S134" s="16"/>
      <c r="T134" s="16"/>
      <c r="U134" s="9"/>
      <c r="V134" s="3"/>
      <c r="W134" s="3"/>
      <c r="X134" s="3"/>
      <c r="Y134" s="3"/>
      <c r="Z134" s="3"/>
    </row>
    <row r="135" spans="1:26" ht="20.25" hidden="1" customHeight="1">
      <c r="A135" s="87"/>
      <c r="B135" s="85" t="s">
        <v>92</v>
      </c>
      <c r="C135" s="54">
        <v>412.286</v>
      </c>
      <c r="D135" s="38"/>
      <c r="E135" s="38">
        <v>422.6</v>
      </c>
      <c r="F135" s="54">
        <v>400</v>
      </c>
      <c r="G135" s="54">
        <v>400</v>
      </c>
      <c r="H135" s="54">
        <v>400</v>
      </c>
      <c r="I135" s="54">
        <f>J135/(F135+J135)*100</f>
        <v>2.0088192062714354</v>
      </c>
      <c r="J135" s="54">
        <v>8.1999999999999993</v>
      </c>
      <c r="K135" s="38">
        <f>L135/(G135+L135)*100</f>
        <v>1.9999362999585977</v>
      </c>
      <c r="L135" s="54">
        <f>408.163-G135</f>
        <v>8.1630000000000109</v>
      </c>
      <c r="M135" s="54">
        <v>8.1999999999999993</v>
      </c>
      <c r="N135" s="54">
        <v>14.4</v>
      </c>
      <c r="O135" s="54">
        <v>14.4</v>
      </c>
      <c r="P135" s="54">
        <v>14.4</v>
      </c>
      <c r="Q135" s="54">
        <v>0</v>
      </c>
      <c r="R135" s="54">
        <v>0</v>
      </c>
      <c r="S135" s="16"/>
      <c r="T135" s="16"/>
      <c r="U135" s="9"/>
      <c r="V135" s="3"/>
      <c r="W135" s="3"/>
      <c r="X135" s="3"/>
      <c r="Y135" s="3"/>
      <c r="Z135" s="3"/>
    </row>
    <row r="136" spans="1:26" ht="75.75" hidden="1" customHeight="1">
      <c r="A136" s="72"/>
      <c r="B136" s="86"/>
      <c r="C136" s="54"/>
      <c r="D136" s="38"/>
      <c r="E136" s="38"/>
      <c r="F136" s="54"/>
      <c r="G136" s="39"/>
      <c r="H136" s="39"/>
      <c r="I136" s="54"/>
      <c r="J136" s="54"/>
      <c r="K136" s="54"/>
      <c r="L136" s="54"/>
      <c r="M136" s="39"/>
      <c r="N136" s="39"/>
      <c r="O136" s="39"/>
      <c r="P136" s="39"/>
      <c r="Q136" s="39"/>
      <c r="R136" s="39"/>
      <c r="S136" s="16"/>
      <c r="T136" s="16"/>
      <c r="U136" s="9"/>
      <c r="V136" s="3"/>
      <c r="W136" s="3"/>
      <c r="X136" s="3"/>
      <c r="Y136" s="3"/>
      <c r="Z136" s="3"/>
    </row>
    <row r="137" spans="1:26" ht="30.75" hidden="1" customHeight="1">
      <c r="A137" s="71" t="s">
        <v>32</v>
      </c>
      <c r="B137" s="85" t="s">
        <v>31</v>
      </c>
      <c r="C137" s="54">
        <v>4270.5</v>
      </c>
      <c r="D137" s="38"/>
      <c r="E137" s="38">
        <v>4270.5</v>
      </c>
      <c r="F137" s="54">
        <v>3635.9</v>
      </c>
      <c r="G137" s="38">
        <v>3635.9</v>
      </c>
      <c r="H137" s="38">
        <v>3635.9</v>
      </c>
      <c r="I137" s="54">
        <f>J137/(F137+J137)*100</f>
        <v>14.000189223709731</v>
      </c>
      <c r="J137" s="54">
        <v>591.9</v>
      </c>
      <c r="K137" s="38">
        <f>L137/(G137+L137)*100</f>
        <v>14.000189223709732</v>
      </c>
      <c r="L137" s="54">
        <f>4227.8-G137</f>
        <v>591.90000000000009</v>
      </c>
      <c r="M137" s="38">
        <v>591.9</v>
      </c>
      <c r="N137" s="38">
        <v>42.7</v>
      </c>
      <c r="O137" s="38">
        <v>42.7</v>
      </c>
      <c r="P137" s="38">
        <v>42.7</v>
      </c>
      <c r="Q137" s="38">
        <v>0</v>
      </c>
      <c r="R137" s="38">
        <v>0</v>
      </c>
      <c r="S137" s="16"/>
      <c r="T137" s="16"/>
      <c r="U137" s="9"/>
      <c r="V137" s="3"/>
      <c r="W137" s="3"/>
      <c r="X137" s="3"/>
      <c r="Y137" s="3"/>
      <c r="Z137" s="3"/>
    </row>
    <row r="138" spans="1:26" ht="80.25" hidden="1" customHeight="1">
      <c r="A138" s="87"/>
      <c r="B138" s="86"/>
      <c r="C138" s="54"/>
      <c r="D138" s="38"/>
      <c r="E138" s="38"/>
      <c r="F138" s="54"/>
      <c r="G138" s="39"/>
      <c r="H138" s="39"/>
      <c r="I138" s="54"/>
      <c r="J138" s="54"/>
      <c r="K138" s="54"/>
      <c r="L138" s="54"/>
      <c r="M138" s="39"/>
      <c r="N138" s="39"/>
      <c r="O138" s="39"/>
      <c r="P138" s="39"/>
      <c r="Q138" s="39"/>
      <c r="R138" s="39"/>
      <c r="S138" s="16"/>
      <c r="T138" s="16"/>
      <c r="U138" s="9"/>
      <c r="V138" s="3"/>
      <c r="W138" s="3"/>
      <c r="X138" s="3"/>
      <c r="Y138" s="3"/>
      <c r="Z138" s="3"/>
    </row>
    <row r="139" spans="1:26" ht="19.5" hidden="1" customHeight="1">
      <c r="A139" s="87"/>
      <c r="B139" s="85" t="s">
        <v>34</v>
      </c>
      <c r="C139" s="38">
        <v>5927.4</v>
      </c>
      <c r="D139" s="95"/>
      <c r="E139" s="38">
        <v>6083.4</v>
      </c>
      <c r="F139" s="38">
        <v>5097.6000000000004</v>
      </c>
      <c r="G139" s="38">
        <v>5097.6000000000004</v>
      </c>
      <c r="H139" s="38">
        <v>3369.4</v>
      </c>
      <c r="I139" s="54">
        <f>J139/(F139+J139)*100</f>
        <v>13.999392651078043</v>
      </c>
      <c r="J139" s="38">
        <v>829.8</v>
      </c>
      <c r="K139" s="38">
        <f>L139/(G139+L139)*100</f>
        <v>13.999392651078033</v>
      </c>
      <c r="L139" s="38">
        <f>C139-G139</f>
        <v>829.79999999999927</v>
      </c>
      <c r="M139" s="38">
        <v>548.5</v>
      </c>
      <c r="N139" s="38">
        <v>156</v>
      </c>
      <c r="O139" s="38">
        <v>156</v>
      </c>
      <c r="P139" s="38">
        <v>139.5</v>
      </c>
      <c r="Q139" s="38">
        <v>0</v>
      </c>
      <c r="R139" s="38">
        <v>0</v>
      </c>
      <c r="S139" s="11"/>
      <c r="T139" s="11"/>
      <c r="U139" s="9"/>
      <c r="V139" s="58"/>
      <c r="W139" s="3"/>
      <c r="X139" s="3"/>
      <c r="Y139" s="3"/>
      <c r="Z139" s="3"/>
    </row>
    <row r="140" spans="1:26" ht="84" hidden="1" customHeight="1">
      <c r="A140" s="72"/>
      <c r="B140" s="86"/>
      <c r="C140" s="38"/>
      <c r="D140" s="95"/>
      <c r="E140" s="38"/>
      <c r="F140" s="38"/>
      <c r="G140" s="39"/>
      <c r="H140" s="39"/>
      <c r="I140" s="59"/>
      <c r="J140" s="38"/>
      <c r="K140" s="60"/>
      <c r="L140" s="38"/>
      <c r="M140" s="39"/>
      <c r="N140" s="39"/>
      <c r="O140" s="39"/>
      <c r="P140" s="39"/>
      <c r="Q140" s="39"/>
      <c r="R140" s="39"/>
      <c r="S140" s="11"/>
      <c r="T140" s="11"/>
      <c r="U140" s="9"/>
      <c r="V140" s="58"/>
      <c r="W140" s="3"/>
      <c r="X140" s="3"/>
      <c r="Y140" s="3"/>
      <c r="Z140" s="3"/>
    </row>
    <row r="141" spans="1:26" ht="18.75" hidden="1" customHeight="1">
      <c r="A141" s="98" t="s">
        <v>36</v>
      </c>
      <c r="B141" s="85" t="s">
        <v>35</v>
      </c>
      <c r="C141" s="54">
        <v>21186.9</v>
      </c>
      <c r="D141" s="95"/>
      <c r="E141" s="38">
        <v>21186.9</v>
      </c>
      <c r="F141" s="54">
        <v>18038.5</v>
      </c>
      <c r="G141" s="38">
        <v>18038.5</v>
      </c>
      <c r="H141" s="38">
        <v>10511.4</v>
      </c>
      <c r="I141" s="54">
        <f>J141/(F141+J141)*100</f>
        <v>14.000000000000002</v>
      </c>
      <c r="J141" s="38">
        <v>2936.5</v>
      </c>
      <c r="K141" s="38">
        <f>L141/(G141+L141)*100</f>
        <v>14.000000000000002</v>
      </c>
      <c r="L141" s="38">
        <f>20975-G141</f>
        <v>2936.5</v>
      </c>
      <c r="M141" s="38">
        <v>1711.1</v>
      </c>
      <c r="N141" s="38">
        <v>211.9</v>
      </c>
      <c r="O141" s="38">
        <v>211.9</v>
      </c>
      <c r="P141" s="38">
        <v>123.5</v>
      </c>
      <c r="Q141" s="38">
        <v>0</v>
      </c>
      <c r="R141" s="38">
        <v>0</v>
      </c>
      <c r="S141" s="11"/>
      <c r="T141" s="11"/>
      <c r="U141" s="9"/>
      <c r="V141" s="3"/>
      <c r="W141" s="3"/>
      <c r="X141" s="3"/>
      <c r="Y141" s="3"/>
      <c r="Z141" s="3"/>
    </row>
    <row r="142" spans="1:26" ht="79.5" hidden="1" customHeight="1">
      <c r="A142" s="98"/>
      <c r="B142" s="86"/>
      <c r="C142" s="54"/>
      <c r="D142" s="95"/>
      <c r="E142" s="38"/>
      <c r="F142" s="54"/>
      <c r="G142" s="39"/>
      <c r="H142" s="39"/>
      <c r="I142" s="59"/>
      <c r="J142" s="38"/>
      <c r="K142" s="59"/>
      <c r="L142" s="38"/>
      <c r="M142" s="39"/>
      <c r="N142" s="39"/>
      <c r="O142" s="39"/>
      <c r="P142" s="39"/>
      <c r="Q142" s="39"/>
      <c r="R142" s="39"/>
      <c r="S142" s="11"/>
      <c r="T142" s="11"/>
      <c r="U142" s="9"/>
      <c r="V142" s="3"/>
      <c r="W142" s="3"/>
      <c r="X142" s="3"/>
      <c r="Y142" s="3"/>
      <c r="Z142" s="3"/>
    </row>
    <row r="143" spans="1:26" ht="18.95" hidden="1" customHeight="1">
      <c r="A143" s="71" t="s">
        <v>39</v>
      </c>
      <c r="B143" s="85" t="s">
        <v>38</v>
      </c>
      <c r="C143" s="54">
        <v>3551.86</v>
      </c>
      <c r="D143" s="38"/>
      <c r="E143" s="38">
        <v>3551.9</v>
      </c>
      <c r="F143" s="38">
        <v>3054.6</v>
      </c>
      <c r="G143" s="38">
        <v>3054.6</v>
      </c>
      <c r="H143" s="38">
        <v>3054.6</v>
      </c>
      <c r="I143" s="54">
        <f>J143/(F143+J143)*100</f>
        <v>14.000957234156367</v>
      </c>
      <c r="J143" s="38">
        <v>497.3</v>
      </c>
      <c r="K143" s="38">
        <f>L143/(G143+L143)*100</f>
        <v>13.999988738294872</v>
      </c>
      <c r="L143" s="38">
        <f>C143-G143</f>
        <v>497.26000000000022</v>
      </c>
      <c r="M143" s="38">
        <v>497.3</v>
      </c>
      <c r="N143" s="38">
        <v>0</v>
      </c>
      <c r="O143" s="38">
        <v>0</v>
      </c>
      <c r="P143" s="38">
        <v>0</v>
      </c>
      <c r="Q143" s="38">
        <v>0</v>
      </c>
      <c r="R143" s="38">
        <v>0</v>
      </c>
      <c r="S143" s="11"/>
      <c r="T143" s="11"/>
      <c r="U143" s="9"/>
      <c r="V143" s="3"/>
      <c r="W143" s="3"/>
      <c r="X143" s="3"/>
      <c r="Y143" s="3"/>
      <c r="Z143" s="3"/>
    </row>
    <row r="144" spans="1:26" ht="231.75" hidden="1" customHeight="1">
      <c r="A144" s="72"/>
      <c r="B144" s="86"/>
      <c r="C144" s="54"/>
      <c r="D144" s="38"/>
      <c r="E144" s="38"/>
      <c r="F144" s="38"/>
      <c r="G144" s="39"/>
      <c r="H144" s="39"/>
      <c r="I144" s="59"/>
      <c r="J144" s="38"/>
      <c r="K144" s="59"/>
      <c r="L144" s="38"/>
      <c r="M144" s="39"/>
      <c r="N144" s="39"/>
      <c r="O144" s="39"/>
      <c r="P144" s="39"/>
      <c r="Q144" s="39"/>
      <c r="R144" s="39"/>
      <c r="S144" s="11"/>
      <c r="T144" s="11"/>
      <c r="U144" s="9"/>
      <c r="V144" s="3"/>
      <c r="W144" s="3"/>
      <c r="X144" s="3"/>
      <c r="Y144" s="3"/>
      <c r="Z144" s="3"/>
    </row>
    <row r="145" spans="1:26" ht="22.9" hidden="1" customHeight="1">
      <c r="A145" s="71" t="s">
        <v>41</v>
      </c>
      <c r="B145" s="85" t="s">
        <v>40</v>
      </c>
      <c r="C145" s="54">
        <v>62860.232000000004</v>
      </c>
      <c r="D145" s="38"/>
      <c r="E145" s="38">
        <v>62860.2</v>
      </c>
      <c r="F145" s="38">
        <v>54059.8</v>
      </c>
      <c r="G145" s="38">
        <v>54059.8</v>
      </c>
      <c r="H145" s="38">
        <v>16042.3</v>
      </c>
      <c r="I145" s="54">
        <f>J145/(F145+J145)*100</f>
        <v>13.999955456711877</v>
      </c>
      <c r="J145" s="38">
        <v>8800.4</v>
      </c>
      <c r="K145" s="38">
        <f>L145/(G145+L145)*100</f>
        <v>13.999999236401164</v>
      </c>
      <c r="L145" s="38">
        <f>C145-G145</f>
        <v>8800.4320000000007</v>
      </c>
      <c r="M145" s="38">
        <v>2611.5</v>
      </c>
      <c r="N145" s="38">
        <v>0</v>
      </c>
      <c r="O145" s="38">
        <v>0</v>
      </c>
      <c r="P145" s="38">
        <v>0</v>
      </c>
      <c r="Q145" s="38">
        <v>0</v>
      </c>
      <c r="R145" s="38">
        <v>0</v>
      </c>
      <c r="S145" s="61"/>
      <c r="T145" s="61"/>
      <c r="U145" s="9"/>
      <c r="V145" s="3"/>
      <c r="W145" s="3"/>
      <c r="X145" s="3"/>
      <c r="Y145" s="3"/>
      <c r="Z145" s="3"/>
    </row>
    <row r="146" spans="1:26" ht="78" hidden="1" customHeight="1">
      <c r="A146" s="72"/>
      <c r="B146" s="86"/>
      <c r="C146" s="54"/>
      <c r="D146" s="38"/>
      <c r="E146" s="38"/>
      <c r="F146" s="38"/>
      <c r="G146" s="39"/>
      <c r="H146" s="39"/>
      <c r="I146" s="59"/>
      <c r="J146" s="38"/>
      <c r="K146" s="59"/>
      <c r="L146" s="38"/>
      <c r="M146" s="39"/>
      <c r="N146" s="39"/>
      <c r="O146" s="39"/>
      <c r="P146" s="39"/>
      <c r="Q146" s="39"/>
      <c r="R146" s="39"/>
      <c r="S146" s="11"/>
      <c r="T146" s="11"/>
      <c r="U146" s="9"/>
      <c r="V146" s="3"/>
      <c r="W146" s="3"/>
      <c r="X146" s="3"/>
      <c r="Y146" s="3"/>
      <c r="Z146" s="3"/>
    </row>
    <row r="147" spans="1:26" ht="32.25" hidden="1" customHeight="1">
      <c r="A147" s="98" t="s">
        <v>43</v>
      </c>
      <c r="B147" s="85" t="s">
        <v>42</v>
      </c>
      <c r="C147" s="38">
        <v>1000</v>
      </c>
      <c r="D147" s="95"/>
      <c r="E147" s="38">
        <v>1000</v>
      </c>
      <c r="F147" s="38">
        <v>1000</v>
      </c>
      <c r="G147" s="38">
        <v>1000</v>
      </c>
      <c r="H147" s="38">
        <v>1000</v>
      </c>
      <c r="I147" s="54">
        <f>J147/(F147+J147)*100</f>
        <v>0</v>
      </c>
      <c r="J147" s="38">
        <v>0</v>
      </c>
      <c r="K147" s="38">
        <f>L147/(G147+L147)*100</f>
        <v>0</v>
      </c>
      <c r="L147" s="38">
        <v>0</v>
      </c>
      <c r="M147" s="38">
        <v>0</v>
      </c>
      <c r="N147" s="38">
        <v>0</v>
      </c>
      <c r="O147" s="38">
        <v>0</v>
      </c>
      <c r="P147" s="38">
        <v>0</v>
      </c>
      <c r="Q147" s="38">
        <v>0</v>
      </c>
      <c r="R147" s="38">
        <v>0</v>
      </c>
      <c r="S147" s="61"/>
      <c r="T147" s="61"/>
      <c r="U147" s="9"/>
      <c r="V147" s="3"/>
      <c r="W147" s="3"/>
      <c r="X147" s="3"/>
      <c r="Y147" s="3"/>
      <c r="Z147" s="3"/>
    </row>
    <row r="148" spans="1:26" ht="79.5" hidden="1" customHeight="1">
      <c r="A148" s="98"/>
      <c r="B148" s="86"/>
      <c r="C148" s="38"/>
      <c r="D148" s="95"/>
      <c r="E148" s="38"/>
      <c r="F148" s="38"/>
      <c r="G148" s="39"/>
      <c r="H148" s="39"/>
      <c r="I148" s="62"/>
      <c r="J148" s="38"/>
      <c r="K148" s="62"/>
      <c r="L148" s="38"/>
      <c r="M148" s="39"/>
      <c r="N148" s="39"/>
      <c r="O148" s="39"/>
      <c r="P148" s="39"/>
      <c r="Q148" s="39"/>
      <c r="R148" s="39"/>
      <c r="S148" s="11"/>
      <c r="T148" s="11"/>
      <c r="U148" s="9"/>
      <c r="V148" s="3"/>
      <c r="W148" s="3"/>
      <c r="X148" s="3"/>
      <c r="Y148" s="3"/>
      <c r="Z148" s="3"/>
    </row>
    <row r="149" spans="1:26" s="7" customFormat="1" ht="20.25" hidden="1" customHeight="1">
      <c r="A149" s="44" t="s">
        <v>69</v>
      </c>
      <c r="B149" s="44"/>
      <c r="C149" s="45">
        <f>C109+C123+C125+C133+C135+C131+C147</f>
        <v>302435.17600000004</v>
      </c>
      <c r="D149" s="45"/>
      <c r="E149" s="45">
        <f t="shared" ref="E149:R149" si="12">E109+E123+E125+E133+E135+E131+E147</f>
        <v>226741.40000000005</v>
      </c>
      <c r="F149" s="45">
        <f t="shared" si="12"/>
        <v>190214.92</v>
      </c>
      <c r="G149" s="45">
        <f t="shared" si="12"/>
        <v>190215</v>
      </c>
      <c r="H149" s="45">
        <f t="shared" si="12"/>
        <v>107496.3</v>
      </c>
      <c r="I149" s="45">
        <f t="shared" si="12"/>
        <v>130.00983740221787</v>
      </c>
      <c r="J149" s="45">
        <f t="shared" si="12"/>
        <v>27220.3</v>
      </c>
      <c r="K149" s="45">
        <f t="shared" si="12"/>
        <v>129.99943132441723</v>
      </c>
      <c r="L149" s="45">
        <f t="shared" si="12"/>
        <v>27220.268000000004</v>
      </c>
      <c r="M149" s="45">
        <f t="shared" si="12"/>
        <v>13228.800000000001</v>
      </c>
      <c r="N149" s="45">
        <f t="shared" si="12"/>
        <v>9306.2000000000007</v>
      </c>
      <c r="O149" s="45">
        <f t="shared" si="12"/>
        <v>9306.2000000000007</v>
      </c>
      <c r="P149" s="45">
        <f t="shared" si="12"/>
        <v>1060.3999999999999</v>
      </c>
      <c r="Q149" s="45">
        <f t="shared" si="12"/>
        <v>0</v>
      </c>
      <c r="R149" s="45">
        <f t="shared" si="12"/>
        <v>0</v>
      </c>
      <c r="S149" s="13"/>
      <c r="T149" s="13"/>
      <c r="U149" s="9"/>
      <c r="V149" s="26"/>
      <c r="W149" s="26"/>
      <c r="X149" s="26"/>
      <c r="Y149" s="26"/>
      <c r="Z149" s="26"/>
    </row>
    <row r="150" spans="1:26" s="7" customFormat="1" ht="25.5" hidden="1" customHeight="1">
      <c r="A150" s="46" t="s">
        <v>73</v>
      </c>
      <c r="B150" s="44" t="s">
        <v>74</v>
      </c>
      <c r="C150" s="45">
        <f>C109+C123+C125+C133+C135+C137+C131+C139+C141+C143+C145+C147</f>
        <v>400232.06800000009</v>
      </c>
      <c r="D150" s="45"/>
      <c r="E150" s="45">
        <f t="shared" ref="E150:R150" si="13">E109+E123+E125+E133+E135+E137+E131+E139+E141+E143+E145+E147</f>
        <v>324694.30000000005</v>
      </c>
      <c r="F150" s="45">
        <f t="shared" si="13"/>
        <v>274101.32</v>
      </c>
      <c r="G150" s="45">
        <f t="shared" si="13"/>
        <v>274101.40000000002</v>
      </c>
      <c r="H150" s="45">
        <f t="shared" si="13"/>
        <v>144109.9</v>
      </c>
      <c r="I150" s="45">
        <f t="shared" si="13"/>
        <v>200.0103319678739</v>
      </c>
      <c r="J150" s="45">
        <f t="shared" si="13"/>
        <v>40876.199999999997</v>
      </c>
      <c r="K150" s="45">
        <f t="shared" si="13"/>
        <v>199.99900117390101</v>
      </c>
      <c r="L150" s="45">
        <f t="shared" si="13"/>
        <v>40876.160000000003</v>
      </c>
      <c r="M150" s="45">
        <f t="shared" si="13"/>
        <v>19189.100000000002</v>
      </c>
      <c r="N150" s="45">
        <f t="shared" si="13"/>
        <v>9716.8000000000011</v>
      </c>
      <c r="O150" s="45">
        <f t="shared" si="13"/>
        <v>9716.8000000000011</v>
      </c>
      <c r="P150" s="45">
        <f t="shared" si="13"/>
        <v>1366.1</v>
      </c>
      <c r="Q150" s="45">
        <f t="shared" si="13"/>
        <v>0</v>
      </c>
      <c r="R150" s="45">
        <f t="shared" si="13"/>
        <v>0</v>
      </c>
      <c r="S150" s="13"/>
      <c r="T150" s="13"/>
      <c r="U150" s="9"/>
      <c r="V150" s="26"/>
      <c r="W150" s="26"/>
      <c r="X150" s="26"/>
      <c r="Y150" s="26"/>
      <c r="Z150" s="26"/>
    </row>
    <row r="151" spans="1:26" s="7" customFormat="1" ht="23.25" hidden="1" customHeight="1">
      <c r="A151" s="46" t="s">
        <v>76</v>
      </c>
      <c r="B151" s="47"/>
      <c r="C151" s="48">
        <v>0</v>
      </c>
      <c r="D151" s="48"/>
      <c r="E151" s="48">
        <v>0</v>
      </c>
      <c r="F151" s="48">
        <v>0</v>
      </c>
      <c r="G151" s="48">
        <v>0</v>
      </c>
      <c r="H151" s="48">
        <v>0</v>
      </c>
      <c r="I151" s="48">
        <v>0</v>
      </c>
      <c r="J151" s="48">
        <v>0</v>
      </c>
      <c r="K151" s="48">
        <v>0</v>
      </c>
      <c r="L151" s="48">
        <v>0</v>
      </c>
      <c r="M151" s="48">
        <v>0</v>
      </c>
      <c r="N151" s="48">
        <v>0</v>
      </c>
      <c r="O151" s="48">
        <v>0</v>
      </c>
      <c r="P151" s="48">
        <v>0</v>
      </c>
      <c r="Q151" s="48">
        <v>0</v>
      </c>
      <c r="R151" s="48">
        <v>0</v>
      </c>
      <c r="S151" s="14"/>
      <c r="T151" s="14"/>
      <c r="U151" s="12"/>
      <c r="V151" s="26"/>
      <c r="W151" s="26"/>
      <c r="X151" s="26"/>
      <c r="Y151" s="26"/>
      <c r="Z151" s="26"/>
    </row>
    <row r="152" spans="1:26" s="7" customFormat="1" ht="18.75" hidden="1" customHeight="1">
      <c r="A152" s="49"/>
      <c r="B152" s="50" t="s">
        <v>72</v>
      </c>
      <c r="C152" s="51">
        <f>C150+C151</f>
        <v>400232.06800000009</v>
      </c>
      <c r="D152" s="51"/>
      <c r="E152" s="51">
        <f t="shared" ref="E152:R152" si="14">E150+E151</f>
        <v>324694.30000000005</v>
      </c>
      <c r="F152" s="51">
        <f t="shared" si="14"/>
        <v>274101.32</v>
      </c>
      <c r="G152" s="51">
        <f t="shared" si="14"/>
        <v>274101.40000000002</v>
      </c>
      <c r="H152" s="51">
        <f t="shared" si="14"/>
        <v>144109.9</v>
      </c>
      <c r="I152" s="51">
        <f t="shared" si="14"/>
        <v>200.0103319678739</v>
      </c>
      <c r="J152" s="51">
        <f t="shared" si="14"/>
        <v>40876.199999999997</v>
      </c>
      <c r="K152" s="51">
        <f t="shared" si="14"/>
        <v>199.99900117390101</v>
      </c>
      <c r="L152" s="51">
        <f t="shared" si="14"/>
        <v>40876.160000000003</v>
      </c>
      <c r="M152" s="51">
        <f t="shared" si="14"/>
        <v>19189.100000000002</v>
      </c>
      <c r="N152" s="51">
        <f t="shared" si="14"/>
        <v>9716.8000000000011</v>
      </c>
      <c r="O152" s="51">
        <f t="shared" si="14"/>
        <v>9716.8000000000011</v>
      </c>
      <c r="P152" s="51">
        <f t="shared" si="14"/>
        <v>1366.1</v>
      </c>
      <c r="Q152" s="51">
        <f t="shared" si="14"/>
        <v>0</v>
      </c>
      <c r="R152" s="51">
        <f t="shared" si="14"/>
        <v>0</v>
      </c>
      <c r="S152" s="15"/>
      <c r="T152" s="15"/>
      <c r="U152" s="9"/>
      <c r="V152" s="26"/>
      <c r="W152" s="26"/>
      <c r="X152" s="26"/>
      <c r="Y152" s="26"/>
      <c r="Z152" s="26"/>
    </row>
    <row r="153" spans="1:26" ht="38.25" hidden="1" customHeight="1">
      <c r="A153" s="102" t="s">
        <v>130</v>
      </c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4"/>
      <c r="T153" s="4"/>
      <c r="U153" s="6"/>
      <c r="V153" s="3"/>
      <c r="W153" s="3"/>
      <c r="X153" s="3"/>
      <c r="Y153" s="3"/>
      <c r="Z153" s="3"/>
    </row>
    <row r="154" spans="1:26" s="7" customFormat="1" ht="17.850000000000001" hidden="1" customHeight="1">
      <c r="A154" s="71" t="s">
        <v>45</v>
      </c>
      <c r="B154" s="85" t="s">
        <v>44</v>
      </c>
      <c r="C154" s="54">
        <v>35723.1</v>
      </c>
      <c r="D154" s="38"/>
      <c r="E154" s="38">
        <v>0</v>
      </c>
      <c r="F154" s="54">
        <v>35008.6</v>
      </c>
      <c r="G154" s="54">
        <v>0</v>
      </c>
      <c r="H154" s="54">
        <v>0</v>
      </c>
      <c r="I154" s="63">
        <f>J154/(F154+J154)*100</f>
        <v>2.0001063737469593</v>
      </c>
      <c r="J154" s="38">
        <v>714.5</v>
      </c>
      <c r="K154" s="38">
        <f>L154/(G154+L154)*100</f>
        <v>100</v>
      </c>
      <c r="L154" s="38">
        <v>714.5</v>
      </c>
      <c r="M154" s="54">
        <v>0</v>
      </c>
      <c r="N154" s="54">
        <v>0</v>
      </c>
      <c r="O154" s="54">
        <v>0</v>
      </c>
      <c r="P154" s="54">
        <v>0</v>
      </c>
      <c r="Q154" s="54">
        <v>0</v>
      </c>
      <c r="R154" s="54">
        <v>0</v>
      </c>
      <c r="S154" s="11"/>
      <c r="T154" s="11"/>
      <c r="U154" s="9"/>
      <c r="V154" s="26"/>
      <c r="W154" s="26"/>
      <c r="X154" s="26"/>
      <c r="Y154" s="26"/>
      <c r="Z154" s="26"/>
    </row>
    <row r="155" spans="1:26" s="7" customFormat="1" ht="218.25" hidden="1" customHeight="1">
      <c r="A155" s="87"/>
      <c r="B155" s="86"/>
      <c r="C155" s="51"/>
      <c r="D155" s="38"/>
      <c r="E155" s="38"/>
      <c r="F155" s="51"/>
      <c r="G155" s="39"/>
      <c r="H155" s="39"/>
      <c r="I155" s="64"/>
      <c r="J155" s="65"/>
      <c r="K155" s="64"/>
      <c r="L155" s="65"/>
      <c r="M155" s="39"/>
      <c r="N155" s="39"/>
      <c r="O155" s="39"/>
      <c r="P155" s="39"/>
      <c r="Q155" s="39"/>
      <c r="R155" s="39"/>
      <c r="S155" s="8"/>
      <c r="T155" s="8"/>
      <c r="U155" s="9"/>
      <c r="V155" s="26"/>
      <c r="W155" s="26"/>
      <c r="X155" s="26"/>
      <c r="Y155" s="26"/>
      <c r="Z155" s="26"/>
    </row>
    <row r="156" spans="1:26" s="7" customFormat="1" ht="28.5" hidden="1" customHeight="1">
      <c r="A156" s="87"/>
      <c r="B156" s="105" t="s">
        <v>48</v>
      </c>
      <c r="C156" s="38">
        <v>6923.5349999999999</v>
      </c>
      <c r="D156" s="38"/>
      <c r="E156" s="38">
        <v>6923.5</v>
      </c>
      <c r="F156" s="38">
        <v>6854.3</v>
      </c>
      <c r="G156" s="38">
        <v>6854.3</v>
      </c>
      <c r="H156" s="38">
        <v>0</v>
      </c>
      <c r="I156" s="63">
        <f>J156/(F156+J156)*100</f>
        <v>0.99949447533761826</v>
      </c>
      <c r="J156" s="38">
        <v>69.2</v>
      </c>
      <c r="K156" s="38">
        <f>L156/(C156)*100</f>
        <v>16.116044766149084</v>
      </c>
      <c r="L156" s="38">
        <v>1115.8</v>
      </c>
      <c r="M156" s="38">
        <v>0</v>
      </c>
      <c r="N156" s="38">
        <v>0</v>
      </c>
      <c r="O156" s="38">
        <v>0</v>
      </c>
      <c r="P156" s="38">
        <v>0</v>
      </c>
      <c r="Q156" s="38">
        <v>0</v>
      </c>
      <c r="R156" s="38">
        <v>0</v>
      </c>
      <c r="S156" s="11"/>
      <c r="T156" s="11"/>
      <c r="U156" s="9"/>
      <c r="V156" s="26"/>
      <c r="W156" s="26"/>
      <c r="X156" s="26"/>
      <c r="Y156" s="26"/>
      <c r="Z156" s="26"/>
    </row>
    <row r="157" spans="1:26" s="7" customFormat="1" ht="77.25" hidden="1" customHeight="1">
      <c r="A157" s="72"/>
      <c r="B157" s="106"/>
      <c r="C157" s="38"/>
      <c r="D157" s="38"/>
      <c r="E157" s="38"/>
      <c r="F157" s="38"/>
      <c r="G157" s="39"/>
      <c r="H157" s="39"/>
      <c r="I157" s="59"/>
      <c r="J157" s="38"/>
      <c r="K157" s="59"/>
      <c r="L157" s="38"/>
      <c r="M157" s="39"/>
      <c r="N157" s="39"/>
      <c r="O157" s="39"/>
      <c r="P157" s="39"/>
      <c r="Q157" s="39"/>
      <c r="R157" s="39"/>
      <c r="S157" s="11"/>
      <c r="T157" s="11"/>
      <c r="U157" s="9"/>
      <c r="V157" s="26"/>
      <c r="W157" s="26"/>
      <c r="X157" s="26"/>
      <c r="Y157" s="26"/>
      <c r="Z157" s="26"/>
    </row>
    <row r="158" spans="1:26" s="7" customFormat="1" ht="21.75" hidden="1" customHeight="1">
      <c r="A158" s="98" t="s">
        <v>47</v>
      </c>
      <c r="B158" s="105" t="s">
        <v>46</v>
      </c>
      <c r="C158" s="38">
        <v>4712.3</v>
      </c>
      <c r="D158" s="62"/>
      <c r="E158" s="62">
        <v>4712.3</v>
      </c>
      <c r="F158" s="38">
        <v>4052.4</v>
      </c>
      <c r="G158" s="38">
        <v>4052.4</v>
      </c>
      <c r="H158" s="38">
        <v>0</v>
      </c>
      <c r="I158" s="63">
        <f>J158/(F158+J158)*100</f>
        <v>14.003777348640789</v>
      </c>
      <c r="J158" s="38">
        <v>659.9</v>
      </c>
      <c r="K158" s="38">
        <f>L158/(G158+L158)*100</f>
        <v>14.005602240896359</v>
      </c>
      <c r="L158" s="38">
        <v>660</v>
      </c>
      <c r="M158" s="38">
        <v>0</v>
      </c>
      <c r="N158" s="38">
        <v>0</v>
      </c>
      <c r="O158" s="38">
        <v>0</v>
      </c>
      <c r="P158" s="38">
        <v>0</v>
      </c>
      <c r="Q158" s="38">
        <v>0</v>
      </c>
      <c r="R158" s="38">
        <v>0</v>
      </c>
      <c r="S158" s="11"/>
      <c r="T158" s="11"/>
      <c r="U158" s="9"/>
      <c r="V158" s="94"/>
      <c r="W158" s="26"/>
      <c r="X158" s="26"/>
      <c r="Y158" s="26"/>
      <c r="Z158" s="26"/>
    </row>
    <row r="159" spans="1:26" s="7" customFormat="1" ht="84.75" hidden="1" customHeight="1">
      <c r="A159" s="98"/>
      <c r="B159" s="106"/>
      <c r="C159" s="38"/>
      <c r="D159" s="38"/>
      <c r="E159" s="38"/>
      <c r="F159" s="38"/>
      <c r="G159" s="39"/>
      <c r="H159" s="39"/>
      <c r="I159" s="59"/>
      <c r="J159" s="38"/>
      <c r="K159" s="59"/>
      <c r="L159" s="38"/>
      <c r="M159" s="39"/>
      <c r="N159" s="39"/>
      <c r="O159" s="39"/>
      <c r="P159" s="39"/>
      <c r="Q159" s="39"/>
      <c r="R159" s="39"/>
      <c r="S159" s="11"/>
      <c r="T159" s="11"/>
      <c r="U159" s="9"/>
      <c r="V159" s="94"/>
      <c r="W159" s="26"/>
      <c r="X159" s="26"/>
      <c r="Y159" s="26"/>
      <c r="Z159" s="26"/>
    </row>
    <row r="160" spans="1:26" s="7" customFormat="1" ht="20.25" hidden="1" customHeight="1">
      <c r="A160" s="44" t="s">
        <v>69</v>
      </c>
      <c r="B160" s="44"/>
      <c r="C160" s="45">
        <f>C154+C156</f>
        <v>42646.634999999995</v>
      </c>
      <c r="D160" s="45"/>
      <c r="E160" s="45">
        <f t="shared" ref="E160:R160" si="15">E154+E156</f>
        <v>6923.5</v>
      </c>
      <c r="F160" s="45">
        <f t="shared" si="15"/>
        <v>41862.9</v>
      </c>
      <c r="G160" s="45">
        <f t="shared" si="15"/>
        <v>6854.3</v>
      </c>
      <c r="H160" s="45">
        <f t="shared" si="15"/>
        <v>0</v>
      </c>
      <c r="I160" s="45">
        <f t="shared" si="15"/>
        <v>2.9996008490845778</v>
      </c>
      <c r="J160" s="45">
        <f t="shared" si="15"/>
        <v>783.7</v>
      </c>
      <c r="K160" s="45">
        <f t="shared" si="15"/>
        <v>116.11604476614909</v>
      </c>
      <c r="L160" s="45">
        <f t="shared" si="15"/>
        <v>1830.3</v>
      </c>
      <c r="M160" s="45">
        <f t="shared" si="15"/>
        <v>0</v>
      </c>
      <c r="N160" s="45">
        <f t="shared" si="15"/>
        <v>0</v>
      </c>
      <c r="O160" s="45">
        <f t="shared" si="15"/>
        <v>0</v>
      </c>
      <c r="P160" s="45">
        <f t="shared" si="15"/>
        <v>0</v>
      </c>
      <c r="Q160" s="45">
        <f t="shared" si="15"/>
        <v>0</v>
      </c>
      <c r="R160" s="45">
        <f t="shared" si="15"/>
        <v>0</v>
      </c>
      <c r="S160" s="13"/>
      <c r="T160" s="13"/>
      <c r="U160" s="9"/>
      <c r="V160" s="94"/>
      <c r="W160" s="26"/>
      <c r="X160" s="26"/>
      <c r="Y160" s="26"/>
      <c r="Z160" s="26"/>
    </row>
    <row r="161" spans="1:26" s="7" customFormat="1" ht="25.5" hidden="1" customHeight="1">
      <c r="A161" s="46" t="s">
        <v>73</v>
      </c>
      <c r="B161" s="44" t="s">
        <v>74</v>
      </c>
      <c r="C161" s="45">
        <f>C154+C156+C158</f>
        <v>47358.934999999998</v>
      </c>
      <c r="D161" s="45"/>
      <c r="E161" s="45">
        <f t="shared" ref="E161:R161" si="16">E154+E156+E158</f>
        <v>11635.8</v>
      </c>
      <c r="F161" s="45">
        <f t="shared" si="16"/>
        <v>45915.3</v>
      </c>
      <c r="G161" s="45">
        <f t="shared" si="16"/>
        <v>10906.7</v>
      </c>
      <c r="H161" s="45">
        <f t="shared" si="16"/>
        <v>0</v>
      </c>
      <c r="I161" s="45">
        <f t="shared" si="16"/>
        <v>17.003378197725368</v>
      </c>
      <c r="J161" s="45">
        <f t="shared" si="16"/>
        <v>1443.6</v>
      </c>
      <c r="K161" s="45">
        <f t="shared" si="16"/>
        <v>130.12164700704545</v>
      </c>
      <c r="L161" s="45">
        <f t="shared" si="16"/>
        <v>2490.3000000000002</v>
      </c>
      <c r="M161" s="45">
        <f t="shared" si="16"/>
        <v>0</v>
      </c>
      <c r="N161" s="45">
        <f t="shared" si="16"/>
        <v>0</v>
      </c>
      <c r="O161" s="45">
        <f t="shared" si="16"/>
        <v>0</v>
      </c>
      <c r="P161" s="45">
        <f t="shared" si="16"/>
        <v>0</v>
      </c>
      <c r="Q161" s="45">
        <f t="shared" si="16"/>
        <v>0</v>
      </c>
      <c r="R161" s="45">
        <f t="shared" si="16"/>
        <v>0</v>
      </c>
      <c r="S161" s="13"/>
      <c r="T161" s="13"/>
      <c r="U161" s="9"/>
      <c r="V161" s="94"/>
      <c r="W161" s="26"/>
      <c r="X161" s="26"/>
      <c r="Y161" s="26"/>
      <c r="Z161" s="26"/>
    </row>
    <row r="162" spans="1:26" s="7" customFormat="1" ht="23.25" hidden="1" customHeight="1">
      <c r="A162" s="46" t="s">
        <v>76</v>
      </c>
      <c r="B162" s="47"/>
      <c r="C162" s="48">
        <v>0</v>
      </c>
      <c r="D162" s="48"/>
      <c r="E162" s="48">
        <v>0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48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>
        <v>0</v>
      </c>
      <c r="S162" s="14"/>
      <c r="T162" s="14"/>
      <c r="U162" s="12"/>
      <c r="V162" s="94"/>
      <c r="W162" s="26"/>
      <c r="X162" s="26"/>
      <c r="Y162" s="26"/>
      <c r="Z162" s="26"/>
    </row>
    <row r="163" spans="1:26" s="7" customFormat="1" ht="18.75" hidden="1" customHeight="1">
      <c r="A163" s="49"/>
      <c r="B163" s="50" t="s">
        <v>72</v>
      </c>
      <c r="C163" s="51">
        <f>C161+C162</f>
        <v>47358.934999999998</v>
      </c>
      <c r="D163" s="51"/>
      <c r="E163" s="51">
        <f t="shared" ref="E163:R163" si="17">E161+E162</f>
        <v>11635.8</v>
      </c>
      <c r="F163" s="51">
        <f t="shared" si="17"/>
        <v>45915.3</v>
      </c>
      <c r="G163" s="51">
        <f t="shared" si="17"/>
        <v>10906.7</v>
      </c>
      <c r="H163" s="51">
        <f t="shared" si="17"/>
        <v>0</v>
      </c>
      <c r="I163" s="51">
        <f t="shared" si="17"/>
        <v>17.003378197725368</v>
      </c>
      <c r="J163" s="51">
        <f t="shared" si="17"/>
        <v>1443.6</v>
      </c>
      <c r="K163" s="51">
        <f t="shared" si="17"/>
        <v>130.12164700704545</v>
      </c>
      <c r="L163" s="51">
        <f t="shared" si="17"/>
        <v>2490.3000000000002</v>
      </c>
      <c r="M163" s="51">
        <f t="shared" si="17"/>
        <v>0</v>
      </c>
      <c r="N163" s="51">
        <f t="shared" si="17"/>
        <v>0</v>
      </c>
      <c r="O163" s="51">
        <f t="shared" si="17"/>
        <v>0</v>
      </c>
      <c r="P163" s="51">
        <f t="shared" si="17"/>
        <v>0</v>
      </c>
      <c r="Q163" s="51">
        <f t="shared" si="17"/>
        <v>0</v>
      </c>
      <c r="R163" s="51">
        <f t="shared" si="17"/>
        <v>0</v>
      </c>
      <c r="S163" s="15"/>
      <c r="T163" s="15"/>
      <c r="U163" s="9"/>
      <c r="V163" s="94"/>
      <c r="W163" s="26"/>
      <c r="X163" s="26"/>
      <c r="Y163" s="26"/>
      <c r="Z163" s="26"/>
    </row>
    <row r="164" spans="1:26" ht="38.25" hidden="1" customHeight="1">
      <c r="A164" s="102" t="s">
        <v>117</v>
      </c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4"/>
      <c r="T164" s="4"/>
      <c r="U164" s="12"/>
      <c r="V164" s="94"/>
      <c r="W164" s="3"/>
      <c r="X164" s="3"/>
      <c r="Y164" s="3"/>
      <c r="Z164" s="3"/>
    </row>
    <row r="165" spans="1:26" s="7" customFormat="1" ht="22.5" hidden="1" customHeight="1">
      <c r="A165" s="107" t="s">
        <v>50</v>
      </c>
      <c r="B165" s="104" t="s">
        <v>49</v>
      </c>
      <c r="C165" s="38">
        <v>79843.7</v>
      </c>
      <c r="D165" s="38"/>
      <c r="E165" s="38">
        <f>G165</f>
        <v>79843.7</v>
      </c>
      <c r="F165" s="38">
        <v>79843.7</v>
      </c>
      <c r="G165" s="38">
        <v>79843.7</v>
      </c>
      <c r="H165" s="38">
        <v>30924.400000000001</v>
      </c>
      <c r="I165" s="63">
        <f>J165/(F165+J165)*100</f>
        <v>0</v>
      </c>
      <c r="J165" s="38">
        <v>0</v>
      </c>
      <c r="K165" s="38">
        <f>L165/(G165+L165)*100</f>
        <v>0</v>
      </c>
      <c r="L165" s="38">
        <v>0</v>
      </c>
      <c r="M165" s="38">
        <v>0</v>
      </c>
      <c r="N165" s="38">
        <v>0</v>
      </c>
      <c r="O165" s="38">
        <v>0</v>
      </c>
      <c r="P165" s="38">
        <v>0</v>
      </c>
      <c r="Q165" s="38">
        <v>0</v>
      </c>
      <c r="R165" s="38">
        <v>0</v>
      </c>
      <c r="S165" s="28"/>
      <c r="T165" s="28"/>
      <c r="U165" s="9"/>
      <c r="V165" s="94"/>
      <c r="W165" s="26"/>
      <c r="X165" s="26"/>
      <c r="Y165" s="26"/>
      <c r="Z165" s="26"/>
    </row>
    <row r="166" spans="1:26" s="7" customFormat="1" ht="161.25" hidden="1" customHeight="1">
      <c r="A166" s="107"/>
      <c r="B166" s="104"/>
      <c r="C166" s="54"/>
      <c r="D166" s="38"/>
      <c r="E166" s="38"/>
      <c r="F166" s="54"/>
      <c r="G166" s="39"/>
      <c r="H166" s="39"/>
      <c r="I166" s="38"/>
      <c r="J166" s="38"/>
      <c r="K166" s="38"/>
      <c r="L166" s="38"/>
      <c r="M166" s="39"/>
      <c r="N166" s="39"/>
      <c r="O166" s="39"/>
      <c r="P166" s="39"/>
      <c r="Q166" s="39"/>
      <c r="R166" s="39"/>
      <c r="S166" s="8"/>
      <c r="T166" s="8"/>
      <c r="U166" s="9"/>
      <c r="V166" s="94"/>
      <c r="W166" s="26"/>
      <c r="X166" s="26"/>
      <c r="Y166" s="26"/>
      <c r="Z166" s="26"/>
    </row>
    <row r="167" spans="1:26" ht="24.75" hidden="1" customHeight="1">
      <c r="A167" s="109" t="s">
        <v>52</v>
      </c>
      <c r="B167" s="108" t="s">
        <v>51</v>
      </c>
      <c r="C167" s="38">
        <v>704162</v>
      </c>
      <c r="D167" s="95"/>
      <c r="E167" s="38">
        <f>G167</f>
        <v>704162</v>
      </c>
      <c r="F167" s="38">
        <v>704162</v>
      </c>
      <c r="G167" s="38">
        <v>704162</v>
      </c>
      <c r="H167" s="38">
        <v>352080</v>
      </c>
      <c r="I167" s="63">
        <f>J167/(F167+J167)*100</f>
        <v>0</v>
      </c>
      <c r="J167" s="54">
        <v>0</v>
      </c>
      <c r="K167" s="38">
        <f>L167/(G167+L167)*100</f>
        <v>0</v>
      </c>
      <c r="L167" s="38">
        <v>0</v>
      </c>
      <c r="M167" s="38">
        <v>0</v>
      </c>
      <c r="N167" s="38">
        <v>0</v>
      </c>
      <c r="O167" s="38">
        <v>0</v>
      </c>
      <c r="P167" s="38">
        <v>0</v>
      </c>
      <c r="Q167" s="38">
        <v>0</v>
      </c>
      <c r="R167" s="38">
        <v>0</v>
      </c>
      <c r="S167" s="16"/>
      <c r="T167" s="16"/>
      <c r="U167" s="9"/>
      <c r="V167" s="3"/>
      <c r="W167" s="3"/>
      <c r="X167" s="3"/>
      <c r="Y167" s="3"/>
      <c r="Z167" s="3"/>
    </row>
    <row r="168" spans="1:26" ht="63" hidden="1" customHeight="1">
      <c r="A168" s="110"/>
      <c r="B168" s="108"/>
      <c r="C168" s="65"/>
      <c r="D168" s="95"/>
      <c r="E168" s="38"/>
      <c r="F168" s="51"/>
      <c r="G168" s="39"/>
      <c r="H168" s="39"/>
      <c r="I168" s="65"/>
      <c r="J168" s="51"/>
      <c r="K168" s="65"/>
      <c r="L168" s="51"/>
      <c r="M168" s="39"/>
      <c r="N168" s="39"/>
      <c r="O168" s="39"/>
      <c r="P168" s="39"/>
      <c r="Q168" s="39"/>
      <c r="R168" s="39"/>
      <c r="S168" s="15"/>
      <c r="T168" s="15"/>
      <c r="U168" s="9"/>
      <c r="V168" s="19"/>
      <c r="W168" s="3"/>
      <c r="X168" s="3"/>
      <c r="Y168" s="3"/>
      <c r="Z168" s="3"/>
    </row>
    <row r="169" spans="1:26" ht="18.95" hidden="1" customHeight="1">
      <c r="A169" s="110"/>
      <c r="B169" s="85" t="s">
        <v>53</v>
      </c>
      <c r="C169" s="38">
        <v>3429908.9</v>
      </c>
      <c r="D169" s="65"/>
      <c r="E169" s="38">
        <f>G169</f>
        <v>3429908.9</v>
      </c>
      <c r="F169" s="38">
        <v>3429908.9</v>
      </c>
      <c r="G169" s="38">
        <v>3429908.9</v>
      </c>
      <c r="H169" s="38">
        <v>1714956</v>
      </c>
      <c r="I169" s="63">
        <f>J169/(F169+J169)*100</f>
        <v>0</v>
      </c>
      <c r="J169" s="54">
        <v>0</v>
      </c>
      <c r="K169" s="38">
        <f>L169/(G169+L169)*100</f>
        <v>0</v>
      </c>
      <c r="L169" s="38">
        <v>0</v>
      </c>
      <c r="M169" s="38">
        <v>0</v>
      </c>
      <c r="N169" s="38">
        <v>0</v>
      </c>
      <c r="O169" s="38">
        <v>0</v>
      </c>
      <c r="P169" s="38">
        <v>0</v>
      </c>
      <c r="Q169" s="38">
        <v>0</v>
      </c>
      <c r="R169" s="38">
        <v>0</v>
      </c>
      <c r="S169" s="16"/>
      <c r="T169" s="16"/>
      <c r="U169" s="9"/>
      <c r="V169" s="3"/>
      <c r="W169" s="3"/>
      <c r="X169" s="3"/>
      <c r="Y169" s="3"/>
      <c r="Z169" s="3"/>
    </row>
    <row r="170" spans="1:26" ht="56.25" hidden="1" customHeight="1">
      <c r="A170" s="110"/>
      <c r="B170" s="86"/>
      <c r="C170" s="65"/>
      <c r="D170" s="65"/>
      <c r="E170" s="65"/>
      <c r="F170" s="51"/>
      <c r="G170" s="38"/>
      <c r="H170" s="38"/>
      <c r="I170" s="65"/>
      <c r="J170" s="51"/>
      <c r="K170" s="65"/>
      <c r="L170" s="51"/>
      <c r="M170" s="39"/>
      <c r="N170" s="39"/>
      <c r="O170" s="39"/>
      <c r="P170" s="39"/>
      <c r="Q170" s="39"/>
      <c r="R170" s="39"/>
      <c r="S170" s="15"/>
      <c r="T170" s="15"/>
      <c r="U170" s="9"/>
      <c r="V170" s="3"/>
      <c r="W170" s="3"/>
      <c r="X170" s="3"/>
      <c r="Y170" s="3"/>
      <c r="Z170" s="3"/>
    </row>
    <row r="171" spans="1:26" ht="24" hidden="1" customHeight="1">
      <c r="A171" s="110"/>
      <c r="B171" s="85" t="s">
        <v>124</v>
      </c>
      <c r="C171" s="65"/>
      <c r="D171" s="65"/>
      <c r="E171" s="38">
        <f>G171</f>
        <v>467516.1</v>
      </c>
      <c r="F171" s="51"/>
      <c r="G171" s="38">
        <v>467516.1</v>
      </c>
      <c r="H171" s="38">
        <v>467516.1</v>
      </c>
      <c r="I171" s="65"/>
      <c r="J171" s="51"/>
      <c r="K171" s="65"/>
      <c r="L171" s="51"/>
      <c r="M171" s="39"/>
      <c r="N171" s="39"/>
      <c r="O171" s="39"/>
      <c r="P171" s="39"/>
      <c r="Q171" s="39"/>
      <c r="R171" s="39"/>
      <c r="S171" s="15"/>
      <c r="T171" s="15"/>
      <c r="U171" s="9"/>
      <c r="V171" s="3"/>
      <c r="W171" s="3"/>
      <c r="X171" s="3"/>
      <c r="Y171" s="3"/>
      <c r="Z171" s="3"/>
    </row>
    <row r="172" spans="1:26" ht="81" hidden="1" customHeight="1">
      <c r="A172" s="111"/>
      <c r="B172" s="86"/>
      <c r="C172" s="65"/>
      <c r="D172" s="65"/>
      <c r="E172" s="65"/>
      <c r="F172" s="51"/>
      <c r="G172" s="39"/>
      <c r="H172" s="39"/>
      <c r="I172" s="65"/>
      <c r="J172" s="51"/>
      <c r="K172" s="65"/>
      <c r="L172" s="51"/>
      <c r="M172" s="39"/>
      <c r="N172" s="39"/>
      <c r="O172" s="39"/>
      <c r="P172" s="39"/>
      <c r="Q172" s="39"/>
      <c r="R172" s="39"/>
      <c r="S172" s="15"/>
      <c r="T172" s="15"/>
      <c r="U172" s="9"/>
      <c r="V172" s="3"/>
      <c r="W172" s="3"/>
      <c r="X172" s="3"/>
      <c r="Y172" s="3"/>
      <c r="Z172" s="3"/>
    </row>
    <row r="173" spans="1:26" ht="27.75" hidden="1" customHeight="1">
      <c r="A173" s="71" t="s">
        <v>55</v>
      </c>
      <c r="B173" s="85" t="s">
        <v>54</v>
      </c>
      <c r="C173" s="38">
        <v>27262.400000000001</v>
      </c>
      <c r="D173" s="95"/>
      <c r="E173" s="38"/>
      <c r="F173" s="38">
        <v>27262.400000000001</v>
      </c>
      <c r="G173" s="38">
        <v>27262.400000000001</v>
      </c>
      <c r="H173" s="38">
        <v>11773.7</v>
      </c>
      <c r="I173" s="63">
        <f>J173/(F173+J173)*100</f>
        <v>0</v>
      </c>
      <c r="J173" s="38">
        <v>0</v>
      </c>
      <c r="K173" s="38">
        <f>L173/(G173+L173)*100</f>
        <v>0</v>
      </c>
      <c r="L173" s="38">
        <v>0</v>
      </c>
      <c r="M173" s="38">
        <v>0</v>
      </c>
      <c r="N173" s="38">
        <v>0</v>
      </c>
      <c r="O173" s="38">
        <v>0</v>
      </c>
      <c r="P173" s="38">
        <v>0</v>
      </c>
      <c r="Q173" s="38">
        <v>0</v>
      </c>
      <c r="R173" s="38">
        <v>0</v>
      </c>
      <c r="S173" s="16"/>
      <c r="T173" s="16"/>
      <c r="U173" s="9"/>
      <c r="V173" s="3"/>
      <c r="W173" s="3"/>
      <c r="X173" s="3"/>
      <c r="Y173" s="3"/>
      <c r="Z173" s="3"/>
    </row>
    <row r="174" spans="1:26" ht="82.5" hidden="1" customHeight="1">
      <c r="A174" s="72"/>
      <c r="B174" s="86"/>
      <c r="C174" s="38"/>
      <c r="D174" s="95"/>
      <c r="E174" s="38"/>
      <c r="F174" s="54"/>
      <c r="G174" s="39"/>
      <c r="H174" s="39"/>
      <c r="I174" s="38"/>
      <c r="J174" s="54"/>
      <c r="K174" s="38"/>
      <c r="L174" s="54"/>
      <c r="M174" s="39"/>
      <c r="N174" s="39"/>
      <c r="O174" s="39"/>
      <c r="P174" s="39"/>
      <c r="Q174" s="39"/>
      <c r="R174" s="39"/>
      <c r="S174" s="16"/>
      <c r="T174" s="16"/>
      <c r="U174" s="9"/>
      <c r="V174" s="3"/>
      <c r="W174" s="3"/>
      <c r="X174" s="3"/>
      <c r="Y174" s="3"/>
      <c r="Z174" s="3"/>
    </row>
    <row r="175" spans="1:26" s="7" customFormat="1" ht="20.25" hidden="1" customHeight="1">
      <c r="A175" s="44" t="s">
        <v>69</v>
      </c>
      <c r="B175" s="44"/>
      <c r="C175" s="45">
        <v>0</v>
      </c>
      <c r="D175" s="45"/>
      <c r="E175" s="45">
        <v>0</v>
      </c>
      <c r="F175" s="45">
        <v>0</v>
      </c>
      <c r="G175" s="45">
        <v>0</v>
      </c>
      <c r="H175" s="45">
        <v>0</v>
      </c>
      <c r="I175" s="45">
        <v>0</v>
      </c>
      <c r="J175" s="45">
        <v>0</v>
      </c>
      <c r="K175" s="45">
        <v>0</v>
      </c>
      <c r="L175" s="45">
        <v>0</v>
      </c>
      <c r="M175" s="45">
        <v>0</v>
      </c>
      <c r="N175" s="45">
        <v>0</v>
      </c>
      <c r="O175" s="45">
        <v>0</v>
      </c>
      <c r="P175" s="45">
        <v>0</v>
      </c>
      <c r="Q175" s="45">
        <v>0</v>
      </c>
      <c r="R175" s="45">
        <v>0</v>
      </c>
      <c r="S175" s="13"/>
      <c r="T175" s="13"/>
      <c r="U175" s="9"/>
      <c r="V175" s="3"/>
      <c r="W175" s="26"/>
      <c r="X175" s="26"/>
      <c r="Y175" s="26"/>
      <c r="Z175" s="26"/>
    </row>
    <row r="176" spans="1:26" s="7" customFormat="1" ht="25.5" hidden="1" customHeight="1">
      <c r="A176" s="46" t="s">
        <v>73</v>
      </c>
      <c r="B176" s="44" t="s">
        <v>74</v>
      </c>
      <c r="C176" s="45">
        <f>C165+C167+C169+C173</f>
        <v>4241177</v>
      </c>
      <c r="D176" s="45"/>
      <c r="E176" s="45">
        <f t="shared" ref="E176:R176" si="18">E165+E167+E169+E173</f>
        <v>4213914.5999999996</v>
      </c>
      <c r="F176" s="45">
        <f t="shared" si="18"/>
        <v>4241177</v>
      </c>
      <c r="G176" s="45">
        <f t="shared" si="18"/>
        <v>4241177</v>
      </c>
      <c r="H176" s="45">
        <f t="shared" si="18"/>
        <v>2109734.1</v>
      </c>
      <c r="I176" s="45">
        <f t="shared" si="18"/>
        <v>0</v>
      </c>
      <c r="J176" s="45">
        <f t="shared" si="18"/>
        <v>0</v>
      </c>
      <c r="K176" s="45">
        <f t="shared" si="18"/>
        <v>0</v>
      </c>
      <c r="L176" s="45">
        <f t="shared" si="18"/>
        <v>0</v>
      </c>
      <c r="M176" s="45">
        <f t="shared" si="18"/>
        <v>0</v>
      </c>
      <c r="N176" s="45">
        <f t="shared" si="18"/>
        <v>0</v>
      </c>
      <c r="O176" s="45">
        <f t="shared" si="18"/>
        <v>0</v>
      </c>
      <c r="P176" s="45">
        <f t="shared" si="18"/>
        <v>0</v>
      </c>
      <c r="Q176" s="45">
        <f t="shared" si="18"/>
        <v>0</v>
      </c>
      <c r="R176" s="45">
        <f t="shared" si="18"/>
        <v>0</v>
      </c>
      <c r="S176" s="13"/>
      <c r="T176" s="13"/>
      <c r="U176" s="9"/>
      <c r="V176" s="3"/>
      <c r="W176" s="26"/>
      <c r="X176" s="26"/>
      <c r="Y176" s="26"/>
      <c r="Z176" s="26"/>
    </row>
    <row r="177" spans="1:26" s="7" customFormat="1" ht="23.25" hidden="1" customHeight="1">
      <c r="A177" s="46" t="s">
        <v>76</v>
      </c>
      <c r="B177" s="47"/>
      <c r="C177" s="48">
        <v>0</v>
      </c>
      <c r="D177" s="48"/>
      <c r="E177" s="48">
        <v>0</v>
      </c>
      <c r="F177" s="48">
        <v>0</v>
      </c>
      <c r="G177" s="48">
        <v>0</v>
      </c>
      <c r="H177" s="48">
        <v>0</v>
      </c>
      <c r="I177" s="48">
        <v>0</v>
      </c>
      <c r="J177" s="48">
        <v>0</v>
      </c>
      <c r="K177" s="48">
        <v>0</v>
      </c>
      <c r="L177" s="48">
        <v>0</v>
      </c>
      <c r="M177" s="48">
        <v>0</v>
      </c>
      <c r="N177" s="48">
        <v>0</v>
      </c>
      <c r="O177" s="48">
        <v>0</v>
      </c>
      <c r="P177" s="48">
        <v>0</v>
      </c>
      <c r="Q177" s="48">
        <v>0</v>
      </c>
      <c r="R177" s="48">
        <v>0</v>
      </c>
      <c r="S177" s="14"/>
      <c r="T177" s="14"/>
      <c r="U177" s="12"/>
      <c r="V177" s="3"/>
      <c r="W177" s="26"/>
      <c r="X177" s="26"/>
      <c r="Y177" s="26"/>
      <c r="Z177" s="26"/>
    </row>
    <row r="178" spans="1:26" s="7" customFormat="1" ht="18.75" hidden="1" customHeight="1">
      <c r="A178" s="49"/>
      <c r="B178" s="50" t="s">
        <v>72</v>
      </c>
      <c r="C178" s="51">
        <f>C176+C177</f>
        <v>4241177</v>
      </c>
      <c r="D178" s="51"/>
      <c r="E178" s="51">
        <f t="shared" ref="E178:R178" si="19">E176+E177</f>
        <v>4213914.5999999996</v>
      </c>
      <c r="F178" s="51">
        <f t="shared" si="19"/>
        <v>4241177</v>
      </c>
      <c r="G178" s="51">
        <f t="shared" si="19"/>
        <v>4241177</v>
      </c>
      <c r="H178" s="51">
        <f t="shared" si="19"/>
        <v>2109734.1</v>
      </c>
      <c r="I178" s="51">
        <f t="shared" si="19"/>
        <v>0</v>
      </c>
      <c r="J178" s="51">
        <f t="shared" si="19"/>
        <v>0</v>
      </c>
      <c r="K178" s="51">
        <f t="shared" si="19"/>
        <v>0</v>
      </c>
      <c r="L178" s="51">
        <f t="shared" si="19"/>
        <v>0</v>
      </c>
      <c r="M178" s="51">
        <f t="shared" si="19"/>
        <v>0</v>
      </c>
      <c r="N178" s="51">
        <f t="shared" si="19"/>
        <v>0</v>
      </c>
      <c r="O178" s="51">
        <f t="shared" si="19"/>
        <v>0</v>
      </c>
      <c r="P178" s="51">
        <f t="shared" si="19"/>
        <v>0</v>
      </c>
      <c r="Q178" s="51">
        <f t="shared" si="19"/>
        <v>0</v>
      </c>
      <c r="R178" s="51">
        <f t="shared" si="19"/>
        <v>0</v>
      </c>
      <c r="S178" s="15"/>
      <c r="T178" s="15"/>
      <c r="U178" s="9"/>
      <c r="V178" s="3"/>
      <c r="W178" s="26"/>
      <c r="X178" s="26"/>
      <c r="Y178" s="26"/>
      <c r="Z178" s="26"/>
    </row>
    <row r="179" spans="1:26" ht="39" hidden="1" customHeight="1">
      <c r="A179" s="102" t="s">
        <v>118</v>
      </c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3"/>
      <c r="T179" s="3"/>
      <c r="U179" s="3"/>
      <c r="V179" s="3"/>
      <c r="W179" s="3"/>
      <c r="X179" s="3"/>
      <c r="Y179" s="3"/>
      <c r="Z179" s="3"/>
    </row>
    <row r="180" spans="1:26" ht="21" hidden="1" customHeight="1">
      <c r="A180" s="71" t="s">
        <v>57</v>
      </c>
      <c r="B180" s="85" t="s">
        <v>56</v>
      </c>
      <c r="C180" s="38">
        <v>61715.5</v>
      </c>
      <c r="D180" s="95"/>
      <c r="E180" s="38">
        <f>G180</f>
        <v>52544.6</v>
      </c>
      <c r="F180" s="54">
        <v>52544.6</v>
      </c>
      <c r="G180" s="54">
        <v>52544.6</v>
      </c>
      <c r="H180" s="54">
        <v>0</v>
      </c>
      <c r="I180" s="63">
        <f>J180/(F180+J180)*100</f>
        <v>14.000039280897699</v>
      </c>
      <c r="J180" s="54">
        <v>8553.7999999999993</v>
      </c>
      <c r="K180" s="38">
        <f>L180/(G180+L180)*100</f>
        <v>14.000039280897703</v>
      </c>
      <c r="L180" s="54">
        <f>61098.4-G180</f>
        <v>8553.8000000000029</v>
      </c>
      <c r="M180" s="54">
        <v>0</v>
      </c>
      <c r="N180" s="54">
        <v>0</v>
      </c>
      <c r="O180" s="54">
        <v>0</v>
      </c>
      <c r="P180" s="54">
        <v>0</v>
      </c>
      <c r="Q180" s="54">
        <v>0</v>
      </c>
      <c r="R180" s="54">
        <v>0</v>
      </c>
      <c r="S180" s="16"/>
      <c r="T180" s="16"/>
      <c r="U180" s="9"/>
      <c r="V180" s="91"/>
      <c r="W180" s="3"/>
      <c r="X180" s="10"/>
      <c r="Y180" s="3"/>
      <c r="Z180" s="3"/>
    </row>
    <row r="181" spans="1:26" ht="78" hidden="1" customHeight="1">
      <c r="A181" s="72"/>
      <c r="B181" s="86"/>
      <c r="C181" s="38"/>
      <c r="D181" s="95"/>
      <c r="E181" s="38"/>
      <c r="F181" s="54"/>
      <c r="G181" s="39"/>
      <c r="H181" s="39"/>
      <c r="I181" s="38"/>
      <c r="J181" s="54"/>
      <c r="K181" s="38"/>
      <c r="L181" s="54"/>
      <c r="M181" s="39"/>
      <c r="N181" s="39"/>
      <c r="O181" s="39"/>
      <c r="P181" s="39"/>
      <c r="Q181" s="39"/>
      <c r="R181" s="39"/>
      <c r="S181" s="16"/>
      <c r="T181" s="16"/>
      <c r="U181" s="9"/>
      <c r="V181" s="91"/>
      <c r="W181" s="3"/>
      <c r="X181" s="3"/>
      <c r="Y181" s="3"/>
      <c r="Z181" s="3"/>
    </row>
    <row r="182" spans="1:26" s="7" customFormat="1" ht="20.25" hidden="1" customHeight="1">
      <c r="A182" s="44" t="s">
        <v>69</v>
      </c>
      <c r="B182" s="44"/>
      <c r="C182" s="45">
        <v>0</v>
      </c>
      <c r="D182" s="45"/>
      <c r="E182" s="45">
        <v>0</v>
      </c>
      <c r="F182" s="45">
        <v>0</v>
      </c>
      <c r="G182" s="45">
        <v>0</v>
      </c>
      <c r="H182" s="45">
        <v>0</v>
      </c>
      <c r="I182" s="45">
        <v>0</v>
      </c>
      <c r="J182" s="45">
        <v>0</v>
      </c>
      <c r="K182" s="45">
        <v>0</v>
      </c>
      <c r="L182" s="45">
        <v>0</v>
      </c>
      <c r="M182" s="45">
        <v>0</v>
      </c>
      <c r="N182" s="45">
        <v>0</v>
      </c>
      <c r="O182" s="45">
        <v>0</v>
      </c>
      <c r="P182" s="45">
        <v>0</v>
      </c>
      <c r="Q182" s="45">
        <v>0</v>
      </c>
      <c r="R182" s="45">
        <v>0</v>
      </c>
      <c r="S182" s="13"/>
      <c r="T182" s="13"/>
      <c r="U182" s="9"/>
      <c r="V182" s="91"/>
      <c r="W182" s="26"/>
      <c r="X182" s="26"/>
      <c r="Y182" s="26"/>
      <c r="Z182" s="26"/>
    </row>
    <row r="183" spans="1:26" s="7" customFormat="1" ht="25.5" hidden="1" customHeight="1">
      <c r="A183" s="46" t="s">
        <v>73</v>
      </c>
      <c r="B183" s="44" t="s">
        <v>74</v>
      </c>
      <c r="C183" s="45">
        <f>C180</f>
        <v>61715.5</v>
      </c>
      <c r="D183" s="45"/>
      <c r="E183" s="45">
        <f t="shared" ref="E183:R183" si="20">E180</f>
        <v>52544.6</v>
      </c>
      <c r="F183" s="45">
        <f t="shared" si="20"/>
        <v>52544.6</v>
      </c>
      <c r="G183" s="45">
        <f t="shared" si="20"/>
        <v>52544.6</v>
      </c>
      <c r="H183" s="45">
        <f t="shared" si="20"/>
        <v>0</v>
      </c>
      <c r="I183" s="45">
        <f t="shared" si="20"/>
        <v>14.000039280897699</v>
      </c>
      <c r="J183" s="45">
        <f t="shared" si="20"/>
        <v>8553.7999999999993</v>
      </c>
      <c r="K183" s="45">
        <f t="shared" si="20"/>
        <v>14.000039280897703</v>
      </c>
      <c r="L183" s="45">
        <f t="shared" si="20"/>
        <v>8553.8000000000029</v>
      </c>
      <c r="M183" s="45">
        <f t="shared" si="20"/>
        <v>0</v>
      </c>
      <c r="N183" s="45">
        <f t="shared" si="20"/>
        <v>0</v>
      </c>
      <c r="O183" s="45">
        <f t="shared" si="20"/>
        <v>0</v>
      </c>
      <c r="P183" s="45">
        <f t="shared" si="20"/>
        <v>0</v>
      </c>
      <c r="Q183" s="45">
        <f t="shared" si="20"/>
        <v>0</v>
      </c>
      <c r="R183" s="45">
        <f t="shared" si="20"/>
        <v>0</v>
      </c>
      <c r="S183" s="13"/>
      <c r="T183" s="13"/>
      <c r="U183" s="9"/>
      <c r="V183" s="91"/>
      <c r="W183" s="26"/>
      <c r="X183" s="26"/>
      <c r="Y183" s="26"/>
      <c r="Z183" s="26"/>
    </row>
    <row r="184" spans="1:26" s="7" customFormat="1" ht="23.25" hidden="1" customHeight="1">
      <c r="A184" s="46" t="s">
        <v>76</v>
      </c>
      <c r="B184" s="47"/>
      <c r="C184" s="48">
        <v>0</v>
      </c>
      <c r="D184" s="48"/>
      <c r="E184" s="48">
        <v>0</v>
      </c>
      <c r="F184" s="48">
        <v>0</v>
      </c>
      <c r="G184" s="48">
        <v>0</v>
      </c>
      <c r="H184" s="48">
        <v>0</v>
      </c>
      <c r="I184" s="48">
        <v>0</v>
      </c>
      <c r="J184" s="48">
        <v>0</v>
      </c>
      <c r="K184" s="48">
        <v>0</v>
      </c>
      <c r="L184" s="48">
        <v>0</v>
      </c>
      <c r="M184" s="48">
        <v>0</v>
      </c>
      <c r="N184" s="48">
        <v>0</v>
      </c>
      <c r="O184" s="48">
        <v>0</v>
      </c>
      <c r="P184" s="48">
        <v>0</v>
      </c>
      <c r="Q184" s="48">
        <v>0</v>
      </c>
      <c r="R184" s="48">
        <v>0</v>
      </c>
      <c r="S184" s="14"/>
      <c r="T184" s="14"/>
      <c r="U184" s="12"/>
      <c r="V184" s="91"/>
      <c r="W184" s="26"/>
      <c r="X184" s="26"/>
      <c r="Y184" s="26"/>
      <c r="Z184" s="26"/>
    </row>
    <row r="185" spans="1:26" s="7" customFormat="1" ht="18.75" hidden="1" customHeight="1">
      <c r="A185" s="49"/>
      <c r="B185" s="50" t="s">
        <v>72</v>
      </c>
      <c r="C185" s="51">
        <f>C183+C184</f>
        <v>61715.5</v>
      </c>
      <c r="D185" s="51"/>
      <c r="E185" s="51">
        <f t="shared" ref="E185:R185" si="21">E183+E184</f>
        <v>52544.6</v>
      </c>
      <c r="F185" s="51">
        <f t="shared" si="21"/>
        <v>52544.6</v>
      </c>
      <c r="G185" s="51">
        <f t="shared" si="21"/>
        <v>52544.6</v>
      </c>
      <c r="H185" s="51">
        <f t="shared" si="21"/>
        <v>0</v>
      </c>
      <c r="I185" s="51">
        <f t="shared" si="21"/>
        <v>14.000039280897699</v>
      </c>
      <c r="J185" s="51">
        <f t="shared" si="21"/>
        <v>8553.7999999999993</v>
      </c>
      <c r="K185" s="51">
        <f t="shared" si="21"/>
        <v>14.000039280897703</v>
      </c>
      <c r="L185" s="51">
        <f t="shared" si="21"/>
        <v>8553.8000000000029</v>
      </c>
      <c r="M185" s="51">
        <f t="shared" si="21"/>
        <v>0</v>
      </c>
      <c r="N185" s="51">
        <f t="shared" si="21"/>
        <v>0</v>
      </c>
      <c r="O185" s="51">
        <f t="shared" si="21"/>
        <v>0</v>
      </c>
      <c r="P185" s="51">
        <f t="shared" si="21"/>
        <v>0</v>
      </c>
      <c r="Q185" s="51">
        <f t="shared" si="21"/>
        <v>0</v>
      </c>
      <c r="R185" s="51">
        <f t="shared" si="21"/>
        <v>0</v>
      </c>
      <c r="S185" s="15"/>
      <c r="T185" s="15"/>
      <c r="U185" s="9"/>
      <c r="V185" s="91"/>
      <c r="W185" s="26"/>
      <c r="X185" s="26"/>
      <c r="Y185" s="26"/>
      <c r="Z185" s="26"/>
    </row>
    <row r="186" spans="1:26" ht="28.5" hidden="1" customHeight="1">
      <c r="A186" s="70" t="s">
        <v>152</v>
      </c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8"/>
      <c r="T186" s="8"/>
      <c r="U186" s="12"/>
      <c r="V186" s="91"/>
      <c r="W186" s="3"/>
      <c r="X186" s="3"/>
      <c r="Y186" s="3"/>
      <c r="Z186" s="3"/>
    </row>
    <row r="187" spans="1:26" ht="21.95" hidden="1" customHeight="1">
      <c r="A187" s="99" t="s">
        <v>75</v>
      </c>
      <c r="B187" s="100"/>
      <c r="C187" s="100"/>
      <c r="D187" s="10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1"/>
      <c r="S187" s="14"/>
      <c r="T187" s="14"/>
      <c r="U187" s="12"/>
      <c r="V187" s="91"/>
      <c r="W187" s="3"/>
      <c r="X187" s="3"/>
      <c r="Y187" s="3"/>
      <c r="Z187" s="3"/>
    </row>
    <row r="188" spans="1:26" ht="17.850000000000001" hidden="1" customHeight="1">
      <c r="A188" s="71"/>
      <c r="B188" s="85" t="s">
        <v>58</v>
      </c>
      <c r="C188" s="38">
        <v>1840.7</v>
      </c>
      <c r="D188" s="38"/>
      <c r="E188" s="38"/>
      <c r="F188" s="38">
        <v>1840.7</v>
      </c>
      <c r="G188" s="38">
        <v>1840.7</v>
      </c>
      <c r="H188" s="38">
        <v>720.9</v>
      </c>
      <c r="I188" s="63">
        <f>J188/(F188+J188)*100</f>
        <v>0</v>
      </c>
      <c r="J188" s="54">
        <v>0</v>
      </c>
      <c r="K188" s="38">
        <f>L188/(G188+L188)*100</f>
        <v>0</v>
      </c>
      <c r="L188" s="54">
        <v>0</v>
      </c>
      <c r="M188" s="38">
        <v>0</v>
      </c>
      <c r="N188" s="38">
        <v>0</v>
      </c>
      <c r="O188" s="38">
        <v>0</v>
      </c>
      <c r="P188" s="38">
        <v>0</v>
      </c>
      <c r="Q188" s="38">
        <v>0</v>
      </c>
      <c r="R188" s="38">
        <v>0</v>
      </c>
      <c r="S188" s="16"/>
      <c r="T188" s="16"/>
      <c r="U188" s="9"/>
      <c r="V188" s="91"/>
      <c r="W188" s="3"/>
      <c r="X188" s="3"/>
      <c r="Y188" s="3"/>
      <c r="Z188" s="3"/>
    </row>
    <row r="189" spans="1:26" ht="84.75" hidden="1" customHeight="1">
      <c r="A189" s="72"/>
      <c r="B189" s="86"/>
      <c r="C189" s="38"/>
      <c r="D189" s="38"/>
      <c r="E189" s="38"/>
      <c r="F189" s="54"/>
      <c r="G189" s="39"/>
      <c r="H189" s="39"/>
      <c r="I189" s="38"/>
      <c r="J189" s="54"/>
      <c r="K189" s="38"/>
      <c r="L189" s="54"/>
      <c r="M189" s="39"/>
      <c r="N189" s="39"/>
      <c r="O189" s="39"/>
      <c r="P189" s="39"/>
      <c r="Q189" s="39"/>
      <c r="R189" s="39"/>
      <c r="S189" s="16"/>
      <c r="T189" s="16"/>
      <c r="U189" s="9"/>
      <c r="V189" s="91"/>
      <c r="W189" s="3"/>
      <c r="X189" s="3"/>
      <c r="Y189" s="3"/>
      <c r="Z189" s="3"/>
    </row>
    <row r="190" spans="1:26" s="7" customFormat="1" ht="20.25" hidden="1" customHeight="1">
      <c r="A190" s="44" t="s">
        <v>69</v>
      </c>
      <c r="B190" s="44"/>
      <c r="C190" s="45">
        <v>0</v>
      </c>
      <c r="D190" s="45"/>
      <c r="E190" s="45">
        <v>0</v>
      </c>
      <c r="F190" s="45">
        <v>0</v>
      </c>
      <c r="G190" s="45">
        <v>0</v>
      </c>
      <c r="H190" s="45">
        <v>0</v>
      </c>
      <c r="I190" s="45">
        <v>0</v>
      </c>
      <c r="J190" s="45">
        <v>0</v>
      </c>
      <c r="K190" s="45">
        <v>0</v>
      </c>
      <c r="L190" s="45">
        <v>0</v>
      </c>
      <c r="M190" s="45">
        <v>0</v>
      </c>
      <c r="N190" s="45">
        <v>0</v>
      </c>
      <c r="O190" s="45">
        <v>0</v>
      </c>
      <c r="P190" s="45">
        <v>0</v>
      </c>
      <c r="Q190" s="45">
        <v>0</v>
      </c>
      <c r="R190" s="45">
        <v>0</v>
      </c>
      <c r="S190" s="13"/>
      <c r="T190" s="13"/>
      <c r="U190" s="9"/>
      <c r="V190" s="91"/>
      <c r="W190" s="26"/>
      <c r="X190" s="26"/>
      <c r="Y190" s="26"/>
      <c r="Z190" s="26"/>
    </row>
    <row r="191" spans="1:26" s="7" customFormat="1" ht="25.5" hidden="1" customHeight="1">
      <c r="A191" s="46" t="s">
        <v>73</v>
      </c>
      <c r="B191" s="44" t="s">
        <v>74</v>
      </c>
      <c r="C191" s="45">
        <v>0</v>
      </c>
      <c r="D191" s="45"/>
      <c r="E191" s="45">
        <v>0</v>
      </c>
      <c r="F191" s="45">
        <v>0</v>
      </c>
      <c r="G191" s="45">
        <v>0</v>
      </c>
      <c r="H191" s="45">
        <v>0</v>
      </c>
      <c r="I191" s="45">
        <v>0</v>
      </c>
      <c r="J191" s="45">
        <v>0</v>
      </c>
      <c r="K191" s="45">
        <v>0</v>
      </c>
      <c r="L191" s="45">
        <v>0</v>
      </c>
      <c r="M191" s="45">
        <v>0</v>
      </c>
      <c r="N191" s="45">
        <v>0</v>
      </c>
      <c r="O191" s="45">
        <v>0</v>
      </c>
      <c r="P191" s="45">
        <v>0</v>
      </c>
      <c r="Q191" s="45">
        <v>0</v>
      </c>
      <c r="R191" s="45">
        <v>0</v>
      </c>
      <c r="S191" s="13"/>
      <c r="T191" s="13"/>
      <c r="U191" s="9"/>
      <c r="V191" s="91"/>
      <c r="W191" s="26"/>
      <c r="X191" s="26"/>
      <c r="Y191" s="26"/>
      <c r="Z191" s="26"/>
    </row>
    <row r="192" spans="1:26" s="7" customFormat="1" ht="23.25" hidden="1" customHeight="1">
      <c r="A192" s="46" t="s">
        <v>76</v>
      </c>
      <c r="B192" s="47"/>
      <c r="C192" s="48">
        <f>C188</f>
        <v>1840.7</v>
      </c>
      <c r="D192" s="48"/>
      <c r="E192" s="48">
        <f t="shared" ref="E192:R192" si="22">E188</f>
        <v>0</v>
      </c>
      <c r="F192" s="48">
        <f t="shared" si="22"/>
        <v>1840.7</v>
      </c>
      <c r="G192" s="48">
        <f t="shared" si="22"/>
        <v>1840.7</v>
      </c>
      <c r="H192" s="48">
        <f t="shared" si="22"/>
        <v>720.9</v>
      </c>
      <c r="I192" s="48">
        <f t="shared" si="22"/>
        <v>0</v>
      </c>
      <c r="J192" s="48">
        <f t="shared" si="22"/>
        <v>0</v>
      </c>
      <c r="K192" s="48">
        <f t="shared" si="22"/>
        <v>0</v>
      </c>
      <c r="L192" s="48">
        <f t="shared" si="22"/>
        <v>0</v>
      </c>
      <c r="M192" s="48">
        <f t="shared" si="22"/>
        <v>0</v>
      </c>
      <c r="N192" s="48">
        <f t="shared" si="22"/>
        <v>0</v>
      </c>
      <c r="O192" s="48">
        <f t="shared" si="22"/>
        <v>0</v>
      </c>
      <c r="P192" s="48">
        <f t="shared" si="22"/>
        <v>0</v>
      </c>
      <c r="Q192" s="48">
        <f t="shared" si="22"/>
        <v>0</v>
      </c>
      <c r="R192" s="48">
        <f t="shared" si="22"/>
        <v>0</v>
      </c>
      <c r="S192" s="14"/>
      <c r="T192" s="14"/>
      <c r="U192" s="12"/>
      <c r="V192" s="91"/>
      <c r="W192" s="26"/>
      <c r="X192" s="26"/>
      <c r="Y192" s="26"/>
      <c r="Z192" s="26"/>
    </row>
    <row r="193" spans="1:29" s="7" customFormat="1" ht="18.75" hidden="1" customHeight="1">
      <c r="A193" s="49"/>
      <c r="B193" s="50" t="s">
        <v>72</v>
      </c>
      <c r="C193" s="51">
        <f>C191+C192</f>
        <v>1840.7</v>
      </c>
      <c r="D193" s="51"/>
      <c r="E193" s="51">
        <f t="shared" ref="E193:R193" si="23">E191+E192</f>
        <v>0</v>
      </c>
      <c r="F193" s="51">
        <f t="shared" si="23"/>
        <v>1840.7</v>
      </c>
      <c r="G193" s="51">
        <f t="shared" si="23"/>
        <v>1840.7</v>
      </c>
      <c r="H193" s="51">
        <f t="shared" si="23"/>
        <v>720.9</v>
      </c>
      <c r="I193" s="51">
        <f t="shared" si="23"/>
        <v>0</v>
      </c>
      <c r="J193" s="51">
        <f t="shared" si="23"/>
        <v>0</v>
      </c>
      <c r="K193" s="51">
        <f t="shared" si="23"/>
        <v>0</v>
      </c>
      <c r="L193" s="51">
        <f t="shared" si="23"/>
        <v>0</v>
      </c>
      <c r="M193" s="51">
        <f t="shared" si="23"/>
        <v>0</v>
      </c>
      <c r="N193" s="51">
        <f t="shared" si="23"/>
        <v>0</v>
      </c>
      <c r="O193" s="51">
        <f t="shared" si="23"/>
        <v>0</v>
      </c>
      <c r="P193" s="51">
        <f t="shared" si="23"/>
        <v>0</v>
      </c>
      <c r="Q193" s="51">
        <f t="shared" si="23"/>
        <v>0</v>
      </c>
      <c r="R193" s="51">
        <f t="shared" si="23"/>
        <v>0</v>
      </c>
      <c r="S193" s="15"/>
      <c r="T193" s="15"/>
      <c r="U193" s="9"/>
      <c r="V193" s="27"/>
      <c r="W193" s="26"/>
      <c r="X193" s="26"/>
      <c r="Y193" s="26"/>
      <c r="Z193" s="26"/>
    </row>
    <row r="194" spans="1:29" ht="45.75" hidden="1" customHeight="1">
      <c r="A194" s="97" t="s">
        <v>59</v>
      </c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66"/>
      <c r="N194" s="66"/>
      <c r="O194" s="66"/>
      <c r="P194" s="66"/>
      <c r="Q194" s="66"/>
      <c r="R194" s="66"/>
      <c r="S194" s="16"/>
      <c r="T194" s="16"/>
      <c r="U194" s="16"/>
      <c r="V194" s="16"/>
      <c r="W194" s="16"/>
      <c r="X194" s="21"/>
      <c r="Y194" s="21"/>
      <c r="Z194" s="20"/>
      <c r="AA194" s="90" t="s">
        <v>78</v>
      </c>
      <c r="AB194" s="90"/>
      <c r="AC194" s="90"/>
    </row>
    <row r="195" spans="1:29" ht="32.25" hidden="1" customHeight="1">
      <c r="A195" s="98"/>
      <c r="B195" s="98"/>
      <c r="C195" s="54"/>
      <c r="D195" s="38"/>
      <c r="E195" s="38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15"/>
      <c r="T195" s="14"/>
      <c r="U195" s="15"/>
      <c r="V195" s="15" t="s">
        <v>79</v>
      </c>
      <c r="W195" s="15"/>
      <c r="X195" s="18"/>
      <c r="Y195" s="18"/>
      <c r="Z195" s="20"/>
      <c r="AA195" s="90"/>
      <c r="AB195" s="90"/>
      <c r="AC195" s="90"/>
    </row>
    <row r="196" spans="1:29" ht="52.5" hidden="1" customHeight="1" thickBot="1">
      <c r="A196" s="98"/>
      <c r="B196" s="98"/>
      <c r="C196" s="54"/>
      <c r="D196" s="38"/>
      <c r="E196" s="38"/>
      <c r="F196" s="54"/>
      <c r="G196" s="38"/>
      <c r="H196" s="38"/>
      <c r="I196" s="54"/>
      <c r="J196" s="54"/>
      <c r="K196" s="54"/>
      <c r="L196" s="54"/>
      <c r="M196" s="38"/>
      <c r="N196" s="38"/>
      <c r="O196" s="38"/>
      <c r="P196" s="38"/>
      <c r="Q196" s="38"/>
      <c r="R196" s="38"/>
      <c r="S196" s="17"/>
      <c r="T196" s="14"/>
      <c r="U196" s="17"/>
      <c r="V196" s="17"/>
      <c r="W196" s="17"/>
      <c r="X196" s="22"/>
      <c r="Y196" s="22"/>
      <c r="Z196" s="23" t="e">
        <f>#REF!-#REF!</f>
        <v>#REF!</v>
      </c>
    </row>
    <row r="197" spans="1:29" s="25" customFormat="1" ht="27" hidden="1" customHeight="1" thickBot="1">
      <c r="A197" s="96" t="s">
        <v>75</v>
      </c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67"/>
      <c r="N197" s="67"/>
      <c r="O197" s="67"/>
      <c r="P197" s="67"/>
      <c r="Q197" s="67"/>
      <c r="R197" s="67"/>
      <c r="S197" s="8"/>
      <c r="T197" s="8"/>
      <c r="U197" s="12"/>
      <c r="V197" s="3"/>
      <c r="W197" s="24"/>
    </row>
    <row r="198" spans="1:29" s="7" customFormat="1" ht="20.25" hidden="1" customHeight="1">
      <c r="A198" s="44" t="s">
        <v>69</v>
      </c>
      <c r="B198" s="44"/>
      <c r="C198" s="45">
        <v>0</v>
      </c>
      <c r="D198" s="45"/>
      <c r="E198" s="45"/>
      <c r="F198" s="45">
        <v>0</v>
      </c>
      <c r="G198" s="45">
        <v>0</v>
      </c>
      <c r="H198" s="45"/>
      <c r="I198" s="45"/>
      <c r="J198" s="45">
        <v>0</v>
      </c>
      <c r="K198" s="45"/>
      <c r="L198" s="45">
        <v>0</v>
      </c>
      <c r="M198" s="45"/>
      <c r="N198" s="45"/>
      <c r="O198" s="45"/>
      <c r="P198" s="45"/>
      <c r="Q198" s="45"/>
      <c r="R198" s="45"/>
      <c r="S198" s="13"/>
      <c r="T198" s="13"/>
      <c r="U198" s="9"/>
      <c r="V198" s="17"/>
      <c r="W198" s="26"/>
      <c r="X198" s="26"/>
      <c r="Y198" s="26"/>
      <c r="Z198" s="26"/>
    </row>
    <row r="199" spans="1:29" s="7" customFormat="1" ht="25.5" hidden="1" customHeight="1">
      <c r="A199" s="46" t="s">
        <v>73</v>
      </c>
      <c r="B199" s="44" t="s">
        <v>74</v>
      </c>
      <c r="C199" s="45">
        <v>0</v>
      </c>
      <c r="D199" s="45"/>
      <c r="E199" s="45"/>
      <c r="F199" s="45">
        <v>0</v>
      </c>
      <c r="G199" s="45">
        <v>0</v>
      </c>
      <c r="H199" s="45"/>
      <c r="I199" s="45"/>
      <c r="J199" s="45">
        <v>0</v>
      </c>
      <c r="K199" s="45"/>
      <c r="L199" s="45">
        <v>0</v>
      </c>
      <c r="M199" s="45"/>
      <c r="N199" s="45"/>
      <c r="O199" s="45"/>
      <c r="P199" s="45"/>
      <c r="Q199" s="45"/>
      <c r="R199" s="45"/>
      <c r="S199" s="13"/>
      <c r="T199" s="13"/>
      <c r="U199" s="9"/>
      <c r="V199" s="17"/>
      <c r="W199" s="26"/>
      <c r="X199" s="26"/>
      <c r="Y199" s="26"/>
      <c r="Z199" s="26"/>
    </row>
    <row r="200" spans="1:29" s="7" customFormat="1" ht="23.25" hidden="1" customHeight="1">
      <c r="A200" s="46" t="s">
        <v>76</v>
      </c>
      <c r="B200" s="47"/>
      <c r="C200" s="48">
        <f>C195</f>
        <v>0</v>
      </c>
      <c r="D200" s="48"/>
      <c r="E200" s="48"/>
      <c r="F200" s="48">
        <f>F195</f>
        <v>0</v>
      </c>
      <c r="G200" s="48">
        <f>G195</f>
        <v>0</v>
      </c>
      <c r="H200" s="48"/>
      <c r="I200" s="48"/>
      <c r="J200" s="48">
        <f>J195</f>
        <v>0</v>
      </c>
      <c r="K200" s="48"/>
      <c r="L200" s="48">
        <f>L195</f>
        <v>0</v>
      </c>
      <c r="M200" s="48"/>
      <c r="N200" s="48"/>
      <c r="O200" s="48"/>
      <c r="P200" s="48"/>
      <c r="Q200" s="48"/>
      <c r="R200" s="48"/>
      <c r="S200" s="14"/>
      <c r="T200" s="14"/>
      <c r="U200" s="12"/>
      <c r="V200" s="17"/>
      <c r="W200" s="26"/>
      <c r="X200" s="26"/>
      <c r="Y200" s="26"/>
      <c r="Z200" s="26"/>
    </row>
    <row r="201" spans="1:29" s="7" customFormat="1" ht="18.75" hidden="1" customHeight="1">
      <c r="A201" s="49"/>
      <c r="B201" s="50" t="s">
        <v>72</v>
      </c>
      <c r="C201" s="51">
        <f>C199+C200</f>
        <v>0</v>
      </c>
      <c r="D201" s="51"/>
      <c r="E201" s="51"/>
      <c r="F201" s="51">
        <f>F199+F200</f>
        <v>0</v>
      </c>
      <c r="G201" s="51">
        <f>G199+G200</f>
        <v>0</v>
      </c>
      <c r="H201" s="51"/>
      <c r="I201" s="51"/>
      <c r="J201" s="51">
        <f>J199+J200</f>
        <v>0</v>
      </c>
      <c r="K201" s="51"/>
      <c r="L201" s="51">
        <f>L199+L200</f>
        <v>0</v>
      </c>
      <c r="M201" s="51"/>
      <c r="N201" s="51"/>
      <c r="O201" s="51"/>
      <c r="P201" s="51"/>
      <c r="Q201" s="51"/>
      <c r="R201" s="51"/>
      <c r="S201" s="15"/>
      <c r="T201" s="15"/>
      <c r="U201" s="9"/>
      <c r="V201" s="27"/>
      <c r="W201" s="26"/>
      <c r="X201" s="26"/>
      <c r="Y201" s="26"/>
      <c r="Z201" s="26"/>
    </row>
    <row r="202" spans="1:29" ht="42" hidden="1" customHeight="1">
      <c r="A202" s="97" t="s">
        <v>60</v>
      </c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66"/>
      <c r="N202" s="66"/>
      <c r="O202" s="66"/>
      <c r="P202" s="66"/>
      <c r="Q202" s="66"/>
      <c r="R202" s="66"/>
      <c r="S202" s="16"/>
      <c r="T202" s="16"/>
      <c r="U202" s="16"/>
      <c r="V202" s="16"/>
      <c r="W202" s="16"/>
      <c r="X202" s="21"/>
      <c r="Y202" s="21"/>
      <c r="Z202" s="20"/>
    </row>
    <row r="203" spans="1:29" ht="32.25" hidden="1" customHeight="1">
      <c r="A203" s="98"/>
      <c r="B203" s="98"/>
      <c r="C203" s="54"/>
      <c r="D203" s="38"/>
      <c r="E203" s="38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15"/>
      <c r="T203" s="14"/>
      <c r="U203" s="15"/>
      <c r="V203" s="15" t="s">
        <v>79</v>
      </c>
      <c r="W203" s="15"/>
      <c r="X203" s="18"/>
      <c r="Y203" s="18"/>
      <c r="Z203" s="20"/>
    </row>
    <row r="204" spans="1:29" ht="52.5" hidden="1" customHeight="1" thickBot="1">
      <c r="A204" s="98"/>
      <c r="B204" s="98"/>
      <c r="C204" s="54"/>
      <c r="D204" s="38"/>
      <c r="E204" s="38"/>
      <c r="F204" s="54"/>
      <c r="G204" s="38"/>
      <c r="H204" s="38"/>
      <c r="I204" s="54"/>
      <c r="J204" s="54"/>
      <c r="K204" s="54"/>
      <c r="L204" s="54"/>
      <c r="M204" s="38"/>
      <c r="N204" s="38"/>
      <c r="O204" s="38"/>
      <c r="P204" s="38"/>
      <c r="Q204" s="38"/>
      <c r="R204" s="38"/>
      <c r="S204" s="17"/>
      <c r="T204" s="14"/>
      <c r="U204" s="17"/>
      <c r="V204" s="17"/>
      <c r="W204" s="17"/>
      <c r="X204" s="22"/>
      <c r="Y204" s="22"/>
      <c r="Z204" s="23" t="e">
        <f>#REF!-#REF!</f>
        <v>#REF!</v>
      </c>
    </row>
    <row r="205" spans="1:29" s="25" customFormat="1" ht="27" hidden="1" customHeight="1" thickBot="1">
      <c r="A205" s="96" t="s">
        <v>75</v>
      </c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67"/>
      <c r="N205" s="67"/>
      <c r="O205" s="67"/>
      <c r="P205" s="67"/>
      <c r="Q205" s="67"/>
      <c r="R205" s="67"/>
      <c r="S205" s="8"/>
      <c r="T205" s="8"/>
      <c r="U205" s="12"/>
      <c r="V205" s="3"/>
      <c r="W205" s="24"/>
    </row>
    <row r="206" spans="1:29" s="7" customFormat="1" ht="20.25" hidden="1" customHeight="1">
      <c r="A206" s="44" t="s">
        <v>69</v>
      </c>
      <c r="B206" s="44"/>
      <c r="C206" s="45">
        <v>0</v>
      </c>
      <c r="D206" s="45"/>
      <c r="E206" s="45"/>
      <c r="F206" s="45">
        <v>0</v>
      </c>
      <c r="G206" s="45">
        <v>0</v>
      </c>
      <c r="H206" s="45"/>
      <c r="I206" s="45"/>
      <c r="J206" s="45">
        <v>0</v>
      </c>
      <c r="K206" s="45"/>
      <c r="L206" s="45">
        <v>0</v>
      </c>
      <c r="M206" s="45"/>
      <c r="N206" s="45"/>
      <c r="O206" s="45"/>
      <c r="P206" s="45"/>
      <c r="Q206" s="45"/>
      <c r="R206" s="45"/>
      <c r="S206" s="13"/>
      <c r="T206" s="13"/>
      <c r="U206" s="9"/>
      <c r="V206" s="17"/>
      <c r="W206" s="26"/>
      <c r="X206" s="26"/>
      <c r="Y206" s="26"/>
      <c r="Z206" s="26"/>
    </row>
    <row r="207" spans="1:29" s="7" customFormat="1" ht="25.5" hidden="1" customHeight="1">
      <c r="A207" s="46" t="s">
        <v>73</v>
      </c>
      <c r="B207" s="44" t="s">
        <v>74</v>
      </c>
      <c r="C207" s="45">
        <v>0</v>
      </c>
      <c r="D207" s="45"/>
      <c r="E207" s="45"/>
      <c r="F207" s="45">
        <v>0</v>
      </c>
      <c r="G207" s="45">
        <v>0</v>
      </c>
      <c r="H207" s="45"/>
      <c r="I207" s="45"/>
      <c r="J207" s="45">
        <v>0</v>
      </c>
      <c r="K207" s="45"/>
      <c r="L207" s="45">
        <v>0</v>
      </c>
      <c r="M207" s="45"/>
      <c r="N207" s="45"/>
      <c r="O207" s="45"/>
      <c r="P207" s="45"/>
      <c r="Q207" s="45"/>
      <c r="R207" s="45"/>
      <c r="S207" s="13"/>
      <c r="T207" s="13"/>
      <c r="U207" s="9"/>
      <c r="V207" s="17"/>
      <c r="W207" s="26"/>
      <c r="X207" s="26"/>
      <c r="Y207" s="26"/>
      <c r="Z207" s="26"/>
    </row>
    <row r="208" spans="1:29" s="7" customFormat="1" ht="23.25" hidden="1" customHeight="1">
      <c r="A208" s="46" t="s">
        <v>76</v>
      </c>
      <c r="B208" s="47"/>
      <c r="C208" s="48">
        <f>C203</f>
        <v>0</v>
      </c>
      <c r="D208" s="48"/>
      <c r="E208" s="48"/>
      <c r="F208" s="48">
        <f>F203</f>
        <v>0</v>
      </c>
      <c r="G208" s="48">
        <f>G203</f>
        <v>0</v>
      </c>
      <c r="H208" s="48"/>
      <c r="I208" s="48"/>
      <c r="J208" s="48">
        <f>J203</f>
        <v>0</v>
      </c>
      <c r="K208" s="48"/>
      <c r="L208" s="48">
        <f>L203</f>
        <v>0</v>
      </c>
      <c r="M208" s="48"/>
      <c r="N208" s="48"/>
      <c r="O208" s="48"/>
      <c r="P208" s="48"/>
      <c r="Q208" s="48"/>
      <c r="R208" s="48"/>
      <c r="S208" s="14"/>
      <c r="T208" s="14"/>
      <c r="U208" s="12"/>
      <c r="V208" s="17"/>
      <c r="W208" s="26"/>
      <c r="X208" s="26"/>
      <c r="Y208" s="26"/>
      <c r="Z208" s="26"/>
    </row>
    <row r="209" spans="1:26" s="7" customFormat="1" ht="18.75" hidden="1" customHeight="1">
      <c r="A209" s="49"/>
      <c r="B209" s="50" t="s">
        <v>72</v>
      </c>
      <c r="C209" s="51">
        <f>C207+C208</f>
        <v>0</v>
      </c>
      <c r="D209" s="51"/>
      <c r="E209" s="51"/>
      <c r="F209" s="51">
        <f>F207+F208</f>
        <v>0</v>
      </c>
      <c r="G209" s="51">
        <f>G207+G208</f>
        <v>0</v>
      </c>
      <c r="H209" s="51"/>
      <c r="I209" s="51"/>
      <c r="J209" s="51">
        <f>J207+J208</f>
        <v>0</v>
      </c>
      <c r="K209" s="51"/>
      <c r="L209" s="51">
        <f>L207+L208</f>
        <v>0</v>
      </c>
      <c r="M209" s="51"/>
      <c r="N209" s="51"/>
      <c r="O209" s="51"/>
      <c r="P209" s="51"/>
      <c r="Q209" s="51"/>
      <c r="R209" s="51"/>
      <c r="S209" s="15"/>
      <c r="T209" s="15"/>
      <c r="U209" s="9"/>
      <c r="V209" s="27"/>
      <c r="W209" s="26"/>
      <c r="X209" s="26"/>
      <c r="Y209" s="26"/>
      <c r="Z209" s="26"/>
    </row>
    <row r="210" spans="1:26" ht="40.5" hidden="1" customHeight="1">
      <c r="A210" s="97" t="s">
        <v>61</v>
      </c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66"/>
      <c r="N210" s="66"/>
      <c r="O210" s="66"/>
      <c r="P210" s="66"/>
      <c r="Q210" s="66"/>
      <c r="R210" s="66"/>
      <c r="S210" s="15"/>
      <c r="T210" s="15"/>
      <c r="U210" s="12"/>
      <c r="V210" s="3"/>
      <c r="W210" s="3"/>
      <c r="X210" s="3"/>
      <c r="Y210" s="3"/>
      <c r="Z210" s="3"/>
    </row>
    <row r="211" spans="1:26" ht="32.25" hidden="1" customHeight="1">
      <c r="A211" s="98"/>
      <c r="B211" s="98"/>
      <c r="C211" s="54"/>
      <c r="D211" s="38"/>
      <c r="E211" s="38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15"/>
      <c r="T211" s="14"/>
      <c r="U211" s="15"/>
      <c r="V211" s="15" t="s">
        <v>79</v>
      </c>
      <c r="W211" s="15"/>
      <c r="X211" s="18"/>
      <c r="Y211" s="18"/>
      <c r="Z211" s="20"/>
    </row>
    <row r="212" spans="1:26" ht="52.5" hidden="1" customHeight="1" thickBot="1">
      <c r="A212" s="98"/>
      <c r="B212" s="98"/>
      <c r="C212" s="54"/>
      <c r="D212" s="38"/>
      <c r="E212" s="38"/>
      <c r="F212" s="54"/>
      <c r="G212" s="38"/>
      <c r="H212" s="38"/>
      <c r="I212" s="54"/>
      <c r="J212" s="54"/>
      <c r="K212" s="54"/>
      <c r="L212" s="54"/>
      <c r="M212" s="38"/>
      <c r="N212" s="38"/>
      <c r="O212" s="38"/>
      <c r="P212" s="38"/>
      <c r="Q212" s="38"/>
      <c r="R212" s="38"/>
      <c r="S212" s="17"/>
      <c r="T212" s="14"/>
      <c r="U212" s="17"/>
      <c r="V212" s="17"/>
      <c r="W212" s="17"/>
      <c r="X212" s="22"/>
      <c r="Y212" s="22"/>
      <c r="Z212" s="23" t="e">
        <f>#REF!-#REF!</f>
        <v>#REF!</v>
      </c>
    </row>
    <row r="213" spans="1:26" s="25" customFormat="1" ht="27" hidden="1" customHeight="1" thickBot="1">
      <c r="A213" s="96" t="s">
        <v>75</v>
      </c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67"/>
      <c r="N213" s="67"/>
      <c r="O213" s="67"/>
      <c r="P213" s="67"/>
      <c r="Q213" s="67"/>
      <c r="R213" s="67"/>
      <c r="S213" s="8"/>
      <c r="T213" s="8"/>
      <c r="U213" s="12"/>
      <c r="V213" s="3"/>
      <c r="W213" s="24"/>
    </row>
    <row r="214" spans="1:26" s="7" customFormat="1" ht="20.25" hidden="1" customHeight="1">
      <c r="A214" s="44" t="s">
        <v>69</v>
      </c>
      <c r="B214" s="44"/>
      <c r="C214" s="45">
        <v>0</v>
      </c>
      <c r="D214" s="45"/>
      <c r="E214" s="45"/>
      <c r="F214" s="45">
        <v>0</v>
      </c>
      <c r="G214" s="45">
        <v>0</v>
      </c>
      <c r="H214" s="45"/>
      <c r="I214" s="45"/>
      <c r="J214" s="45">
        <v>0</v>
      </c>
      <c r="K214" s="45"/>
      <c r="L214" s="45">
        <v>0</v>
      </c>
      <c r="M214" s="45"/>
      <c r="N214" s="45"/>
      <c r="O214" s="45"/>
      <c r="P214" s="45"/>
      <c r="Q214" s="45"/>
      <c r="R214" s="45"/>
      <c r="S214" s="13"/>
      <c r="T214" s="13"/>
      <c r="U214" s="9"/>
      <c r="V214" s="17"/>
      <c r="W214" s="26"/>
      <c r="X214" s="26"/>
      <c r="Y214" s="26"/>
      <c r="Z214" s="26"/>
    </row>
    <row r="215" spans="1:26" s="7" customFormat="1" ht="25.5" hidden="1" customHeight="1">
      <c r="A215" s="46" t="s">
        <v>73</v>
      </c>
      <c r="B215" s="44" t="s">
        <v>74</v>
      </c>
      <c r="C215" s="45">
        <v>0</v>
      </c>
      <c r="D215" s="45"/>
      <c r="E215" s="45"/>
      <c r="F215" s="45">
        <v>0</v>
      </c>
      <c r="G215" s="45">
        <v>0</v>
      </c>
      <c r="H215" s="45"/>
      <c r="I215" s="45"/>
      <c r="J215" s="45">
        <v>0</v>
      </c>
      <c r="K215" s="45"/>
      <c r="L215" s="45">
        <v>0</v>
      </c>
      <c r="M215" s="45"/>
      <c r="N215" s="45"/>
      <c r="O215" s="45"/>
      <c r="P215" s="45"/>
      <c r="Q215" s="45"/>
      <c r="R215" s="45"/>
      <c r="S215" s="13"/>
      <c r="T215" s="13"/>
      <c r="U215" s="9"/>
      <c r="V215" s="17"/>
      <c r="W215" s="26"/>
      <c r="X215" s="26"/>
      <c r="Y215" s="26"/>
      <c r="Z215" s="26"/>
    </row>
    <row r="216" spans="1:26" s="7" customFormat="1" ht="23.25" hidden="1" customHeight="1">
      <c r="A216" s="46" t="s">
        <v>76</v>
      </c>
      <c r="B216" s="47"/>
      <c r="C216" s="48">
        <f>C211</f>
        <v>0</v>
      </c>
      <c r="D216" s="48"/>
      <c r="E216" s="48"/>
      <c r="F216" s="48">
        <f>F211</f>
        <v>0</v>
      </c>
      <c r="G216" s="48">
        <f>G211</f>
        <v>0</v>
      </c>
      <c r="H216" s="48"/>
      <c r="I216" s="48"/>
      <c r="J216" s="48">
        <f>J211</f>
        <v>0</v>
      </c>
      <c r="K216" s="48"/>
      <c r="L216" s="48">
        <f>L211</f>
        <v>0</v>
      </c>
      <c r="M216" s="48"/>
      <c r="N216" s="48"/>
      <c r="O216" s="48"/>
      <c r="P216" s="48"/>
      <c r="Q216" s="48"/>
      <c r="R216" s="48"/>
      <c r="S216" s="14"/>
      <c r="T216" s="14"/>
      <c r="U216" s="12"/>
      <c r="V216" s="17"/>
      <c r="W216" s="26"/>
      <c r="X216" s="26"/>
      <c r="Y216" s="26"/>
      <c r="Z216" s="26"/>
    </row>
    <row r="217" spans="1:26" s="7" customFormat="1" ht="18.75" hidden="1" customHeight="1">
      <c r="A217" s="49"/>
      <c r="B217" s="50" t="s">
        <v>72</v>
      </c>
      <c r="C217" s="51">
        <f>C215+C216</f>
        <v>0</v>
      </c>
      <c r="D217" s="51"/>
      <c r="E217" s="51"/>
      <c r="F217" s="51">
        <f>F215+F216</f>
        <v>0</v>
      </c>
      <c r="G217" s="51">
        <f>G215+G216</f>
        <v>0</v>
      </c>
      <c r="H217" s="51"/>
      <c r="I217" s="51"/>
      <c r="J217" s="51">
        <f>J215+J216</f>
        <v>0</v>
      </c>
      <c r="K217" s="51"/>
      <c r="L217" s="51">
        <f>L215+L216</f>
        <v>0</v>
      </c>
      <c r="M217" s="51"/>
      <c r="N217" s="51"/>
      <c r="O217" s="51"/>
      <c r="P217" s="51"/>
      <c r="Q217" s="51"/>
      <c r="R217" s="51"/>
      <c r="S217" s="15"/>
      <c r="T217" s="15"/>
      <c r="U217" s="9"/>
      <c r="V217" s="27"/>
      <c r="W217" s="26"/>
      <c r="X217" s="26"/>
      <c r="Y217" s="26"/>
      <c r="Z217" s="26"/>
    </row>
    <row r="218" spans="1:26" ht="19.5" hidden="1" customHeight="1" thickBot="1">
      <c r="C218" s="68"/>
      <c r="S218" s="20"/>
      <c r="T218" s="20"/>
      <c r="U218" s="29" t="e">
        <f>#REF!-#REF!</f>
        <v>#REF!</v>
      </c>
    </row>
    <row r="219" spans="1:26" ht="18" hidden="1" customHeight="1" thickBot="1">
      <c r="C219" s="69"/>
      <c r="S219" s="30"/>
      <c r="T219" s="30"/>
      <c r="U219" s="31"/>
    </row>
    <row r="220" spans="1:26" ht="12.75" hidden="1" customHeight="1">
      <c r="S220" s="32"/>
      <c r="T220" s="32"/>
      <c r="U220" s="32"/>
    </row>
    <row r="221" spans="1:26" ht="15" hidden="1" customHeight="1"/>
    <row r="222" spans="1:26" ht="15" hidden="1" customHeight="1"/>
    <row r="223" spans="1:26" ht="15" hidden="1" customHeight="1"/>
    <row r="224" spans="1:26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</sheetData>
  <sheetProtection selectLockedCells="1" selectUnlockedCells="1"/>
  <mergeCells count="161">
    <mergeCell ref="B131:B132"/>
    <mergeCell ref="B57:B58"/>
    <mergeCell ref="B111:B112"/>
    <mergeCell ref="B121:B122"/>
    <mergeCell ref="A108:R108"/>
    <mergeCell ref="B96:B97"/>
    <mergeCell ref="B117:B118"/>
    <mergeCell ref="B123:B124"/>
    <mergeCell ref="B102:B103"/>
    <mergeCell ref="A100:A101"/>
    <mergeCell ref="B37:B38"/>
    <mergeCell ref="B33:B34"/>
    <mergeCell ref="A98:A99"/>
    <mergeCell ref="B90:B91"/>
    <mergeCell ref="B75:B76"/>
    <mergeCell ref="A71:A72"/>
    <mergeCell ref="B45:B46"/>
    <mergeCell ref="A102:A103"/>
    <mergeCell ref="A82:A93"/>
    <mergeCell ref="K6:L8"/>
    <mergeCell ref="I6:J8"/>
    <mergeCell ref="A75:A76"/>
    <mergeCell ref="B47:B48"/>
    <mergeCell ref="B55:B56"/>
    <mergeCell ref="A65:R66"/>
    <mergeCell ref="A10:R10"/>
    <mergeCell ref="A81:R81"/>
    <mergeCell ref="A2:R2"/>
    <mergeCell ref="F5:H5"/>
    <mergeCell ref="Q6:Q8"/>
    <mergeCell ref="E5:E8"/>
    <mergeCell ref="Q5:R5"/>
    <mergeCell ref="H6:H8"/>
    <mergeCell ref="A173:A174"/>
    <mergeCell ref="B173:B174"/>
    <mergeCell ref="B171:B172"/>
    <mergeCell ref="A167:A172"/>
    <mergeCell ref="P1:R1"/>
    <mergeCell ref="A3:R3"/>
    <mergeCell ref="B5:B8"/>
    <mergeCell ref="A5:A8"/>
    <mergeCell ref="R6:R8"/>
    <mergeCell ref="N6:N8"/>
    <mergeCell ref="B92:B93"/>
    <mergeCell ref="B82:B83"/>
    <mergeCell ref="B88:B89"/>
    <mergeCell ref="A73:A74"/>
    <mergeCell ref="D180:D181"/>
    <mergeCell ref="A164:R164"/>
    <mergeCell ref="B180:B181"/>
    <mergeCell ref="A165:A166"/>
    <mergeCell ref="D167:D168"/>
    <mergeCell ref="B167:B168"/>
    <mergeCell ref="A57:A58"/>
    <mergeCell ref="A55:A56"/>
    <mergeCell ref="A45:A46"/>
    <mergeCell ref="A47:A54"/>
    <mergeCell ref="B135:B136"/>
    <mergeCell ref="A67:A68"/>
    <mergeCell ref="B94:B95"/>
    <mergeCell ref="B133:B134"/>
    <mergeCell ref="A133:A136"/>
    <mergeCell ref="A94:A97"/>
    <mergeCell ref="A39:A44"/>
    <mergeCell ref="B100:B101"/>
    <mergeCell ref="B129:B130"/>
    <mergeCell ref="B127:B128"/>
    <mergeCell ref="A109:A132"/>
    <mergeCell ref="B125:B126"/>
    <mergeCell ref="B115:B116"/>
    <mergeCell ref="B113:B114"/>
    <mergeCell ref="B119:B120"/>
    <mergeCell ref="B53:B54"/>
    <mergeCell ref="A137:A140"/>
    <mergeCell ref="B137:B138"/>
    <mergeCell ref="D141:D142"/>
    <mergeCell ref="A153:R153"/>
    <mergeCell ref="A143:A144"/>
    <mergeCell ref="A141:A142"/>
    <mergeCell ref="A145:A146"/>
    <mergeCell ref="B139:B140"/>
    <mergeCell ref="B188:B189"/>
    <mergeCell ref="A186:R186"/>
    <mergeCell ref="B165:B166"/>
    <mergeCell ref="A147:A148"/>
    <mergeCell ref="A158:A159"/>
    <mergeCell ref="B143:B144"/>
    <mergeCell ref="B158:B159"/>
    <mergeCell ref="D147:D148"/>
    <mergeCell ref="A154:A157"/>
    <mergeCell ref="B156:B157"/>
    <mergeCell ref="A203:A204"/>
    <mergeCell ref="B203:B204"/>
    <mergeCell ref="A197:L197"/>
    <mergeCell ref="A187:R187"/>
    <mergeCell ref="B169:B170"/>
    <mergeCell ref="D173:D174"/>
    <mergeCell ref="A180:A181"/>
    <mergeCell ref="B195:B196"/>
    <mergeCell ref="A179:R179"/>
    <mergeCell ref="A188:A189"/>
    <mergeCell ref="V158:V166"/>
    <mergeCell ref="D139:D140"/>
    <mergeCell ref="A213:L213"/>
    <mergeCell ref="A194:L194"/>
    <mergeCell ref="A202:L202"/>
    <mergeCell ref="A195:A196"/>
    <mergeCell ref="A205:L205"/>
    <mergeCell ref="A211:A212"/>
    <mergeCell ref="A210:L210"/>
    <mergeCell ref="B211:B212"/>
    <mergeCell ref="B51:B52"/>
    <mergeCell ref="B23:B24"/>
    <mergeCell ref="V180:V192"/>
    <mergeCell ref="B154:B155"/>
    <mergeCell ref="V90:V91"/>
    <mergeCell ref="B98:B99"/>
    <mergeCell ref="D92:D93"/>
    <mergeCell ref="B145:B146"/>
    <mergeCell ref="B147:B148"/>
    <mergeCell ref="B141:B142"/>
    <mergeCell ref="A23:A28"/>
    <mergeCell ref="A31:A32"/>
    <mergeCell ref="AA194:AC195"/>
    <mergeCell ref="B11:B12"/>
    <mergeCell ref="B13:B14"/>
    <mergeCell ref="B15:B16"/>
    <mergeCell ref="B19:B20"/>
    <mergeCell ref="B84:B85"/>
    <mergeCell ref="B86:B87"/>
    <mergeCell ref="B109:B110"/>
    <mergeCell ref="B39:B40"/>
    <mergeCell ref="B35:B36"/>
    <mergeCell ref="A11:A22"/>
    <mergeCell ref="B43:B44"/>
    <mergeCell ref="B49:B50"/>
    <mergeCell ref="B31:B32"/>
    <mergeCell ref="B27:B28"/>
    <mergeCell ref="B29:B30"/>
    <mergeCell ref="A33:A36"/>
    <mergeCell ref="A37:A38"/>
    <mergeCell ref="F6:F8"/>
    <mergeCell ref="D6:D8"/>
    <mergeCell ref="A69:A70"/>
    <mergeCell ref="B69:B70"/>
    <mergeCell ref="B21:B22"/>
    <mergeCell ref="B73:B74"/>
    <mergeCell ref="B71:B72"/>
    <mergeCell ref="B67:B68"/>
    <mergeCell ref="B25:B26"/>
    <mergeCell ref="B41:B42"/>
    <mergeCell ref="G6:G8"/>
    <mergeCell ref="C5:C8"/>
    <mergeCell ref="A29:A30"/>
    <mergeCell ref="B17:B18"/>
    <mergeCell ref="A4:R4"/>
    <mergeCell ref="N5:P5"/>
    <mergeCell ref="M6:M8"/>
    <mergeCell ref="I5:M5"/>
    <mergeCell ref="O6:O8"/>
    <mergeCell ref="P6:P8"/>
  </mergeCells>
  <phoneticPr fontId="4" type="noConversion"/>
  <printOptions horizontalCentered="1"/>
  <pageMargins left="0.19685039370078741" right="0.19685039370078741" top="0.59055118110236227" bottom="0.19685039370078741" header="0" footer="0"/>
  <pageSetup paperSize="9" scale="38" firstPageNumber="0" fitToHeight="100" orientation="landscape" r:id="rId1"/>
  <headerFooter differentFirst="1" alignWithMargins="0">
    <oddHeader>&amp;R&amp;"Times New Roman,обычный"&amp;P</oddHeader>
  </headerFooter>
  <rowBreaks count="2" manualBreakCount="2">
    <brk id="30" max="17" man="1"/>
    <brk id="46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Ю. Елисеева</dc:creator>
  <cp:lastModifiedBy>kuznecovang</cp:lastModifiedBy>
  <cp:lastPrinted>2022-11-09T11:26:09Z</cp:lastPrinted>
  <dcterms:created xsi:type="dcterms:W3CDTF">2019-10-03T10:20:04Z</dcterms:created>
  <dcterms:modified xsi:type="dcterms:W3CDTF">2022-11-10T12:27:19Z</dcterms:modified>
</cp:coreProperties>
</file>